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6" windowWidth="15576" windowHeight="10416" activeTab="0"/>
  </bookViews>
  <sheets>
    <sheet name="Расходы(Рзд,Прзд)" sheetId="1" r:id="rId1"/>
  </sheets>
  <externalReferences>
    <externalReference r:id="rId4"/>
  </externalReferences>
  <definedNames>
    <definedName name="_xlnm.Print_Titles" localSheetId="0">'Расходы(Рзд,Прзд)'!$8:$10</definedName>
    <definedName name="_xlnm.Print_Area" localSheetId="0">'Расходы(Рзд,Прзд)'!$A$1:$K$60</definedName>
  </definedNames>
  <calcPr fullCalcOnLoad="1" fullPrecision="0"/>
</workbook>
</file>

<file path=xl/sharedStrings.xml><?xml version="1.0" encoding="utf-8"?>
<sst xmlns="http://schemas.openxmlformats.org/spreadsheetml/2006/main" count="121" uniqueCount="121">
  <si>
    <t xml:space="preserve">тыс. рублей </t>
  </si>
  <si>
    <t>Код раздела, подраздела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</si>
  <si>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</si>
  <si>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</si>
  <si>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</si>
  <si>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</si>
  <si>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</si>
  <si>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</si>
  <si>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</si>
  <si>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</si>
  <si>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</si>
  <si>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</si>
  <si>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</si>
  <si>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</si>
  <si>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</si>
  <si>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</si>
  <si>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</si>
  <si>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</si>
  <si>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</si>
  <si>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</si>
  <si>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</si>
  <si>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</si>
  <si>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</si>
  <si>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</si>
  <si>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</si>
  <si>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экономика</t>
  </si>
  <si>
    <t>0401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</si>
  <si>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</si>
  <si>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</si>
  <si>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</si>
  <si>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</si>
  <si>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</si>
  <si>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</si>
  <si>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</si>
  <si>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</si>
  <si>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</si>
  <si>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</si>
  <si>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</si>
  <si>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</si>
  <si>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</si>
  <si>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</si>
  <si>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</si>
  <si>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</si>
  <si>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</si>
  <si>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</si>
  <si>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</si>
  <si>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</si>
  <si>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</si>
  <si>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</si>
  <si>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</si>
  <si>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</si>
  <si>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</si>
  <si>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</si>
  <si>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</si>
  <si>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0709</t>
  </si>
  <si>
    <t>Другие вопросы в области образования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</si>
  <si>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</si>
  <si>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</si>
  <si>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</si>
  <si>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</si>
  <si>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</si>
  <si>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</si>
  <si>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</si>
  <si>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</si>
  <si>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</si>
  <si>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</si>
  <si>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</si>
  <si>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</si>
  <si>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</si>
  <si>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</si>
  <si>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</si>
  <si>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</si>
  <si>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</si>
  <si>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</si>
  <si>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</t>
  </si>
  <si>
    <t>Физическая культура и спорт</t>
  </si>
  <si>
    <t>1101</t>
  </si>
  <si>
    <t>Физическая культура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</si>
  <si>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</si>
  <si>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</si>
  <si>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</si>
  <si>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</si>
  <si>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</si>
  <si>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</si>
  <si>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</si>
  <si>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</si>
  <si>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</si>
  <si>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</si>
  <si>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13</t>
  </si>
  <si>
    <t>1301</t>
  </si>
  <si>
    <t>Итого расходов</t>
  </si>
  <si>
    <t xml:space="preserve">Молодежная политика </t>
  </si>
  <si>
    <t>Сведения</t>
  </si>
  <si>
    <t>Наименование раздела, подраздела классификации расходов бюджетов</t>
  </si>
  <si>
    <t xml:space="preserve">о расходах бюджета по разделам и подразделам классификации расходов </t>
  </si>
  <si>
    <t>на 2022 год</t>
  </si>
  <si>
    <t>Темп роста (снижения), %</t>
  </si>
  <si>
    <t>317ф.</t>
  </si>
  <si>
    <t>Закон окт 19</t>
  </si>
  <si>
    <t>Закон I чт 2020</t>
  </si>
  <si>
    <t>99</t>
  </si>
  <si>
    <t>Условно утвержденные расходы</t>
  </si>
  <si>
    <t>0402</t>
  </si>
  <si>
    <t>Показатели бюджета Осинниковского городского округа</t>
  </si>
  <si>
    <t>Общеэкономические вопросы</t>
  </si>
  <si>
    <t>Топливно-энергетический комплекс</t>
  </si>
  <si>
    <t>на 2023 год</t>
  </si>
  <si>
    <t>показателей бюджета на 2023 год к показателям бюджета на 2022 год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</si>
  <si>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</si>
  <si>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</si>
  <si>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на 2022 год и на плановый период 2023 и 2024 годов</t>
  </si>
  <si>
    <t>в сравнении с ожидаемым исполнением за 2021 год (оценка текущего финансового года)</t>
  </si>
  <si>
    <t>и отчетом за 2020 год (отчетный финансовый год)</t>
  </si>
  <si>
    <t>Отчет за 2020 год (отчетный финансовый год)</t>
  </si>
  <si>
    <t>Ожидаемое исполнение за 2021 год (оценка текущего финансового года)</t>
  </si>
  <si>
    <t>Темп роста (снижения) ожидаемого исполнения за 2021 год (оценки текущего финансового года) к отчету за 2020 год (отчетному финансовому году), %</t>
  </si>
  <si>
    <t>на 2024 год</t>
  </si>
  <si>
    <t xml:space="preserve">показателей бюджета на 2022 год к ожидаемому исполнению за 2021 год (оценке текущего финансового года) </t>
  </si>
  <si>
    <t>показателей бюджета на 2024 год к показателям бюджета на 2023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</si>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</sst>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0" fontId="45" fillId="33" borderId="0" xfId="0" applyFont="1" applyFill="1" applyAlignment="1">
      <alignment/>
    </xf>
    <xf numFmtId="0" fontId="43" fillId="33" borderId="0" xfId="0" applyFont="1" applyFill="1" applyAlignment="1">
      <alignment horizontal="right"/>
    </xf>
    <xf numFmtId="0" fontId="43" fillId="33" borderId="10" xfId="0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vertical="center" wrapText="1"/>
    </xf>
    <xf numFmtId="49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 wrapText="1" indent="2"/>
    </xf>
    <xf numFmtId="0" fontId="44" fillId="33" borderId="10" xfId="0" applyFont="1" applyFill="1" applyBorder="1" applyAlignment="1">
      <alignment horizontal="left" vertical="center" wrapText="1" indent="2"/>
    </xf>
    <xf numFmtId="49" fontId="44" fillId="33" borderId="10" xfId="0" applyNumberFormat="1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wrapText="1"/>
    </xf>
    <xf numFmtId="164" fontId="46" fillId="33" borderId="10" xfId="0" applyNumberFormat="1" applyFont="1" applyFill="1" applyBorder="1" applyAlignment="1">
      <alignment vertical="center"/>
    </xf>
    <xf numFmtId="164" fontId="46" fillId="33" borderId="10" xfId="0" applyNumberFormat="1" applyFont="1" applyFill="1" applyBorder="1" applyAlignment="1">
      <alignment horizontal="center" vertical="center"/>
    </xf>
    <xf numFmtId="164" fontId="47" fillId="33" borderId="10" xfId="0" applyNumberFormat="1" applyFont="1" applyFill="1" applyBorder="1" applyAlignment="1">
      <alignment vertical="center"/>
    </xf>
    <xf numFmtId="164" fontId="47" fillId="33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vertical="center"/>
    </xf>
    <xf numFmtId="164" fontId="4" fillId="33" borderId="10" xfId="52" applyNumberFormat="1" applyFont="1" applyFill="1" applyBorder="1" applyAlignment="1" applyProtection="1">
      <alignment horizontal="right" vertical="center" wrapText="1"/>
      <protection locked="0"/>
    </xf>
    <xf numFmtId="164" fontId="4" fillId="33" borderId="10" xfId="0" applyNumberFormat="1" applyFont="1" applyFill="1" applyBorder="1" applyAlignment="1">
      <alignment horizontal="right" vertical="top"/>
    </xf>
    <xf numFmtId="164" fontId="48" fillId="33" borderId="11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/>
    </xf>
    <xf numFmtId="164" fontId="5" fillId="33" borderId="10" xfId="52" applyNumberFormat="1" applyFont="1" applyFill="1" applyBorder="1" applyAlignment="1" applyProtection="1">
      <alignment horizontal="right" vertical="center" wrapText="1"/>
      <protection locked="0"/>
    </xf>
    <xf numFmtId="164" fontId="5" fillId="33" borderId="10" xfId="0" applyNumberFormat="1" applyFont="1" applyFill="1" applyBorder="1" applyAlignment="1">
      <alignment vertical="center"/>
    </xf>
    <xf numFmtId="0" fontId="43" fillId="33" borderId="12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/>
    </xf>
    <xf numFmtId="3" fontId="3" fillId="33" borderId="13" xfId="52" applyNumberFormat="1" applyFont="1" applyFill="1" applyBorder="1" applyAlignment="1" applyProtection="1">
      <alignment horizontal="center" vertical="center" wrapText="1"/>
      <protection locked="0"/>
    </xf>
    <xf numFmtId="3" fontId="3" fillId="33" borderId="12" xfId="52" applyNumberFormat="1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3" fontId="3" fillId="33" borderId="14" xfId="52" applyNumberFormat="1" applyFont="1" applyFill="1" applyBorder="1" applyAlignment="1" applyProtection="1">
      <alignment horizontal="center" vertical="center" wrapText="1"/>
      <protection locked="0"/>
    </xf>
    <xf numFmtId="3" fontId="3" fillId="33" borderId="15" xfId="52" applyNumberFormat="1" applyFont="1" applyFill="1" applyBorder="1" applyAlignment="1" applyProtection="1">
      <alignment horizontal="center" vertical="center" wrapText="1"/>
      <protection locked="0"/>
    </xf>
    <xf numFmtId="3" fontId="3" fillId="33" borderId="16" xfId="52" applyNumberFormat="1" applyFont="1" applyFill="1" applyBorder="1" applyAlignment="1" applyProtection="1">
      <alignment horizontal="center" vertical="center" wrapText="1"/>
      <protection locked="0"/>
    </xf>
    <xf numFmtId="0" fontId="45" fillId="33" borderId="17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edorova\AppData\Local\Temp\Temp1_&#1040;&#1054;&#1043;&#1054;%2015.11.zip\&#1052;&#1060;%2015.11\&#1087;&#1088;&#1086;&#1077;&#1082;&#1090;%20&#1088;&#1077;&#1096;&#1077;&#1085;&#1080;&#1103;\&#1087;&#1088;&#1080;&#1083;&#1086;&#1078;&#1077;&#1085;&#1080;&#1077;%203%20(&#1060;&#1050;&#10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0">
          <cell r="D20">
            <v>2171.6</v>
          </cell>
          <cell r="E20">
            <v>2171.6</v>
          </cell>
          <cell r="F20">
            <v>2171.6</v>
          </cell>
        </row>
        <row r="21">
          <cell r="D21">
            <v>4059.9</v>
          </cell>
          <cell r="E21">
            <v>3009.2</v>
          </cell>
          <cell r="F21">
            <v>2929.7</v>
          </cell>
        </row>
        <row r="22">
          <cell r="D22">
            <v>50078.9</v>
          </cell>
          <cell r="E22">
            <v>37834.9</v>
          </cell>
          <cell r="F22">
            <v>37210.9</v>
          </cell>
        </row>
        <row r="23">
          <cell r="D23">
            <v>90</v>
          </cell>
          <cell r="E23">
            <v>3.8</v>
          </cell>
          <cell r="F23">
            <v>3.4</v>
          </cell>
        </row>
        <row r="24">
          <cell r="D24">
            <v>11721.4</v>
          </cell>
          <cell r="E24">
            <v>8672.7</v>
          </cell>
          <cell r="F24">
            <v>8443.5</v>
          </cell>
        </row>
        <row r="25">
          <cell r="D25">
            <v>100</v>
          </cell>
          <cell r="E25">
            <v>100</v>
          </cell>
          <cell r="F25">
            <v>100</v>
          </cell>
        </row>
        <row r="26">
          <cell r="D26">
            <v>23544.9</v>
          </cell>
          <cell r="E26">
            <v>17121.3</v>
          </cell>
          <cell r="F26">
            <v>16919.3</v>
          </cell>
        </row>
        <row r="28">
          <cell r="D28">
            <v>9626.4</v>
          </cell>
          <cell r="E28">
            <v>7053.7</v>
          </cell>
          <cell r="F28">
            <v>6867.3</v>
          </cell>
        </row>
        <row r="29">
          <cell r="D29">
            <v>1857.6</v>
          </cell>
          <cell r="E29">
            <v>1500.4</v>
          </cell>
          <cell r="F29">
            <v>1470.3</v>
          </cell>
        </row>
        <row r="31">
          <cell r="D31">
            <v>10075.1</v>
          </cell>
          <cell r="E31">
            <v>10075.1</v>
          </cell>
          <cell r="F31">
            <v>10075.1</v>
          </cell>
        </row>
        <row r="32">
          <cell r="D32">
            <v>31405</v>
          </cell>
          <cell r="E32">
            <v>29276</v>
          </cell>
          <cell r="F32">
            <v>26096.2</v>
          </cell>
        </row>
        <row r="33">
          <cell r="D33">
            <v>67480.9</v>
          </cell>
          <cell r="E33">
            <v>50023.5</v>
          </cell>
          <cell r="F33">
            <v>61454.9</v>
          </cell>
        </row>
        <row r="34">
          <cell r="D34">
            <v>1064.5</v>
          </cell>
          <cell r="E34">
            <v>893</v>
          </cell>
          <cell r="F34">
            <v>614.8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="80" zoomScaleNormal="80" zoomScaleSheetLayoutView="90" workbookViewId="0" topLeftCell="A1">
      <selection activeCell="I33" sqref="I33"/>
    </sheetView>
  </sheetViews>
  <sheetFormatPr defaultColWidth="9.140625" defaultRowHeight="15"/>
  <cols>
    <col min="1" max="1" width="13.28125" style="1" customWidth="1"/>
    <col min="2" max="2" width="50.57421875" style="1" customWidth="1"/>
    <col min="3" max="3" width="20.28125" style="1" customWidth="1"/>
    <col min="4" max="4" width="19.28125" style="1" customWidth="1"/>
    <col min="5" max="5" width="25.00390625" style="1" customWidth="1"/>
    <col min="6" max="8" width="18.7109375" style="1" customWidth="1"/>
    <col min="9" max="9" width="22.00390625" style="1" customWidth="1"/>
    <col min="10" max="10" width="19.421875" style="1" customWidth="1"/>
    <col min="11" max="11" width="17.140625" style="1" customWidth="1"/>
    <col min="12" max="12" width="9.421875" style="1" customWidth="1"/>
    <col min="13" max="16384" width="9.140625" style="1" customWidth="1"/>
  </cols>
  <sheetData>
    <row r="1" spans="1:11" ht="15">
      <c r="A1" s="26" t="s">
        <v>92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">
      <c r="A2" s="26" t="s">
        <v>94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">
      <c r="A3" s="26" t="s">
        <v>110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5">
      <c r="A4" s="26" t="s">
        <v>111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5">
      <c r="A5" s="26" t="s">
        <v>112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>
      <c r="A7" s="2"/>
      <c r="B7" s="2"/>
      <c r="C7" s="3" t="s">
        <v>97</v>
      </c>
      <c r="D7" s="3" t="s">
        <v>98</v>
      </c>
      <c r="E7" s="4"/>
      <c r="F7" s="34" t="s">
        <v>99</v>
      </c>
      <c r="G7" s="34"/>
      <c r="H7" s="34"/>
      <c r="I7" s="2"/>
      <c r="J7" s="2"/>
      <c r="K7" s="5" t="s">
        <v>0</v>
      </c>
    </row>
    <row r="8" spans="1:11" ht="38.25" customHeight="1">
      <c r="A8" s="29" t="s">
        <v>1</v>
      </c>
      <c r="B8" s="29" t="s">
        <v>93</v>
      </c>
      <c r="C8" s="29" t="s">
        <v>113</v>
      </c>
      <c r="D8" s="29" t="s">
        <v>114</v>
      </c>
      <c r="E8" s="27" t="s">
        <v>115</v>
      </c>
      <c r="F8" s="31" t="s">
        <v>103</v>
      </c>
      <c r="G8" s="32"/>
      <c r="H8" s="33"/>
      <c r="I8" s="31" t="s">
        <v>96</v>
      </c>
      <c r="J8" s="32"/>
      <c r="K8" s="33"/>
    </row>
    <row r="9" spans="1:11" ht="102.75" customHeight="1">
      <c r="A9" s="30"/>
      <c r="B9" s="30"/>
      <c r="C9" s="30"/>
      <c r="D9" s="30"/>
      <c r="E9" s="28"/>
      <c r="F9" s="25" t="s">
        <v>95</v>
      </c>
      <c r="G9" s="25" t="s">
        <v>106</v>
      </c>
      <c r="H9" s="25" t="s">
        <v>116</v>
      </c>
      <c r="I9" s="25" t="s">
        <v>117</v>
      </c>
      <c r="J9" s="25" t="s">
        <v>107</v>
      </c>
      <c r="K9" s="25" t="s">
        <v>118</v>
      </c>
    </row>
    <row r="10" spans="1:11" ht="1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20.25">
      <c r="A11" s="7" t="s">
        <v>2</v>
      </c>
      <c r="B11" s="8" t="s">
        <v>3</v>
      </c>
      <c r="C11" s="14">
        <f>SUM(C12:C19)</f>
        <v>71913.5</v>
      </c>
      <c r="D11" s="14">
        <f>SUM(D12:D19)</f>
        <v>83591.6</v>
      </c>
      <c r="E11" s="15">
        <f>SUM(D11/C11*100)</f>
        <v>116.2</v>
      </c>
      <c r="F11" s="14">
        <f>SUM(F12:F19)</f>
        <v>91766.7</v>
      </c>
      <c r="G11" s="14">
        <f>SUM(G12:G19)</f>
        <v>68913.5</v>
      </c>
      <c r="H11" s="14">
        <f>SUM(H12:H19)</f>
        <v>67778.4</v>
      </c>
      <c r="I11" s="15">
        <f>SUM(F11/D11*100)</f>
        <v>109.8</v>
      </c>
      <c r="J11" s="15">
        <f>SUM(G11/F11*100)</f>
        <v>75.1</v>
      </c>
      <c r="K11" s="15">
        <f>SUM(H11/G11*100)</f>
        <v>98.4</v>
      </c>
    </row>
    <row r="12" spans="1:11" ht="46.5">
      <c r="A12" s="9" t="s">
        <v>4</v>
      </c>
      <c r="B12" s="10" t="s">
        <v>5</v>
      </c>
      <c r="C12" s="16">
        <v>2111.6</v>
      </c>
      <c r="D12" s="16">
        <f>2118.8+52.8</f>
        <v>2171.6</v>
      </c>
      <c r="E12" s="17">
        <f>SUM(D12/C12*100)</f>
        <v>102.8</v>
      </c>
      <c r="F12" s="18">
        <f>'[1]Лист1'!$D$20</f>
        <v>2171.6</v>
      </c>
      <c r="G12" s="18">
        <f>'[1]Лист1'!$E$20</f>
        <v>2171.6</v>
      </c>
      <c r="H12" s="18">
        <f>'[1]Лист1'!$F$20</f>
        <v>2171.6</v>
      </c>
      <c r="I12" s="17">
        <f>SUM(F12/D12*100)</f>
        <v>100</v>
      </c>
      <c r="J12" s="17">
        <f>SUM(G12/F12*100)</f>
        <v>100</v>
      </c>
      <c r="K12" s="17">
        <f>SUM(H12/G12*100)</f>
        <v>100</v>
      </c>
    </row>
    <row r="13" spans="1:11" ht="62.25">
      <c r="A13" s="9" t="s">
        <v>6</v>
      </c>
      <c r="B13" s="10" t="s">
        <v>7</v>
      </c>
      <c r="C13" s="16">
        <v>3613</v>
      </c>
      <c r="D13" s="19">
        <f>3574.6+132.3</f>
        <v>3706.9</v>
      </c>
      <c r="E13" s="17">
        <f aca="true" t="shared" si="0" ref="E13:E51">SUM(D13/C13*100)</f>
        <v>102.6</v>
      </c>
      <c r="F13" s="18">
        <f>'[1]Лист1'!$D$21</f>
        <v>4059.9</v>
      </c>
      <c r="G13" s="18">
        <f>'[1]Лист1'!$E$21</f>
        <v>3009.2</v>
      </c>
      <c r="H13" s="18">
        <f>'[1]Лист1'!$F$21</f>
        <v>2929.7</v>
      </c>
      <c r="I13" s="17">
        <f aca="true" t="shared" si="1" ref="I13:I19">SUM(F13/D13*100)</f>
        <v>109.5</v>
      </c>
      <c r="J13" s="17">
        <f aca="true" t="shared" si="2" ref="J13:J19">SUM(G13/F13*100)</f>
        <v>74.1</v>
      </c>
      <c r="K13" s="17">
        <f aca="true" t="shared" si="3" ref="K13:K19">SUM(H13/G13*100)</f>
        <v>97.4</v>
      </c>
    </row>
    <row r="14" spans="1:11" ht="62.25">
      <c r="A14" s="9" t="s">
        <v>8</v>
      </c>
      <c r="B14" s="10" t="s">
        <v>9</v>
      </c>
      <c r="C14" s="16">
        <v>42281</v>
      </c>
      <c r="D14" s="19">
        <v>45929.4</v>
      </c>
      <c r="E14" s="17">
        <f t="shared" si="0"/>
        <v>108.6</v>
      </c>
      <c r="F14" s="18">
        <f>'[1]Лист1'!$D$22</f>
        <v>50078.9</v>
      </c>
      <c r="G14" s="18">
        <f>'[1]Лист1'!$E$22</f>
        <v>37834.9</v>
      </c>
      <c r="H14" s="18">
        <f>'[1]Лист1'!$F$22</f>
        <v>37210.9</v>
      </c>
      <c r="I14" s="17">
        <f t="shared" si="1"/>
        <v>109</v>
      </c>
      <c r="J14" s="17">
        <f t="shared" si="2"/>
        <v>75.6</v>
      </c>
      <c r="K14" s="17">
        <f t="shared" si="3"/>
        <v>98.4</v>
      </c>
    </row>
    <row r="15" spans="1:11" ht="21">
      <c r="A15" s="9" t="s">
        <v>10</v>
      </c>
      <c r="B15" s="10" t="s">
        <v>11</v>
      </c>
      <c r="C15" s="16">
        <v>4.8</v>
      </c>
      <c r="D15" s="19">
        <v>10.4</v>
      </c>
      <c r="E15" s="17">
        <v>0</v>
      </c>
      <c r="F15" s="20">
        <f>'[1]Лист1'!$D$23</f>
        <v>90</v>
      </c>
      <c r="G15" s="20">
        <f>'[1]Лист1'!$E$23</f>
        <v>3.8</v>
      </c>
      <c r="H15" s="20">
        <f>'[1]Лист1'!$F$23</f>
        <v>3.4</v>
      </c>
      <c r="I15" s="17">
        <f t="shared" si="1"/>
        <v>865.4</v>
      </c>
      <c r="J15" s="17">
        <f t="shared" si="2"/>
        <v>4.2</v>
      </c>
      <c r="K15" s="17">
        <f t="shared" si="3"/>
        <v>89.5</v>
      </c>
    </row>
    <row r="16" spans="1:11" ht="46.5">
      <c r="A16" s="9" t="s">
        <v>12</v>
      </c>
      <c r="B16" s="10" t="s">
        <v>13</v>
      </c>
      <c r="C16" s="16">
        <v>1313.9</v>
      </c>
      <c r="D16" s="19">
        <v>8627.9</v>
      </c>
      <c r="E16" s="17">
        <f t="shared" si="0"/>
        <v>656.7</v>
      </c>
      <c r="F16" s="18">
        <f>'[1]Лист1'!$D$24</f>
        <v>11721.4</v>
      </c>
      <c r="G16" s="18">
        <f>'[1]Лист1'!$E$24</f>
        <v>8672.7</v>
      </c>
      <c r="H16" s="18">
        <f>'[1]Лист1'!$F$24</f>
        <v>8443.5</v>
      </c>
      <c r="I16" s="17">
        <f t="shared" si="1"/>
        <v>135.9</v>
      </c>
      <c r="J16" s="17">
        <f t="shared" si="2"/>
        <v>74</v>
      </c>
      <c r="K16" s="17">
        <f t="shared" si="3"/>
        <v>97.4</v>
      </c>
    </row>
    <row r="17" spans="1:11" ht="30.75" hidden="1">
      <c r="A17" s="9" t="s">
        <v>14</v>
      </c>
      <c r="B17" s="10" t="s">
        <v>15</v>
      </c>
      <c r="C17" s="16"/>
      <c r="D17" s="19"/>
      <c r="E17" s="17" t="e">
        <f t="shared" si="0"/>
        <v>#DIV/0!</v>
      </c>
      <c r="F17" s="18"/>
      <c r="G17" s="18"/>
      <c r="H17" s="18"/>
      <c r="I17" s="17" t="e">
        <f t="shared" si="1"/>
        <v>#DIV/0!</v>
      </c>
      <c r="J17" s="17">
        <v>0</v>
      </c>
      <c r="K17" s="17">
        <v>0</v>
      </c>
    </row>
    <row r="18" spans="1:11" ht="21">
      <c r="A18" s="9" t="s">
        <v>16</v>
      </c>
      <c r="B18" s="10" t="s">
        <v>17</v>
      </c>
      <c r="C18" s="16">
        <v>0</v>
      </c>
      <c r="D18" s="19">
        <v>0</v>
      </c>
      <c r="E18" s="17"/>
      <c r="F18" s="18">
        <f>'[1]Лист1'!$D$25</f>
        <v>100</v>
      </c>
      <c r="G18" s="18">
        <f>'[1]Лист1'!$E$25</f>
        <v>100</v>
      </c>
      <c r="H18" s="18">
        <f>'[1]Лист1'!$F$25</f>
        <v>100</v>
      </c>
      <c r="I18" s="17"/>
      <c r="J18" s="17">
        <f t="shared" si="2"/>
        <v>100</v>
      </c>
      <c r="K18" s="17">
        <f t="shared" si="3"/>
        <v>100</v>
      </c>
    </row>
    <row r="19" spans="1:11" ht="21">
      <c r="A19" s="9" t="s">
        <v>18</v>
      </c>
      <c r="B19" s="10" t="s">
        <v>19</v>
      </c>
      <c r="C19" s="16">
        <v>22589.2</v>
      </c>
      <c r="D19" s="19">
        <f>23141.5+3.9</f>
        <v>23145.4</v>
      </c>
      <c r="E19" s="17">
        <f t="shared" si="0"/>
        <v>102.5</v>
      </c>
      <c r="F19" s="18">
        <f>'[1]Лист1'!$D$26</f>
        <v>23544.9</v>
      </c>
      <c r="G19" s="18">
        <f>'[1]Лист1'!$E$26</f>
        <v>17121.3</v>
      </c>
      <c r="H19" s="18">
        <f>'[1]Лист1'!$F$26</f>
        <v>16919.3</v>
      </c>
      <c r="I19" s="17">
        <f t="shared" si="1"/>
        <v>101.7</v>
      </c>
      <c r="J19" s="17">
        <f t="shared" si="2"/>
        <v>72.7</v>
      </c>
      <c r="K19" s="17">
        <f t="shared" si="3"/>
        <v>98.8</v>
      </c>
    </row>
    <row r="20" spans="1:11" ht="30.75">
      <c r="A20" s="7" t="s">
        <v>20</v>
      </c>
      <c r="B20" s="8" t="s">
        <v>21</v>
      </c>
      <c r="C20" s="14">
        <f>SUM(C21:C22)</f>
        <v>10546.7</v>
      </c>
      <c r="D20" s="14">
        <f>SUM(D21:D22)</f>
        <v>10365.6</v>
      </c>
      <c r="E20" s="15">
        <f>SUM(D20/C20*100)</f>
        <v>98.3</v>
      </c>
      <c r="F20" s="14">
        <f>SUM(F21:F22)</f>
        <v>11484</v>
      </c>
      <c r="G20" s="14">
        <f>SUM(G21:G22)</f>
        <v>8554.1</v>
      </c>
      <c r="H20" s="14">
        <f>SUM(H21:H22)</f>
        <v>8337.6</v>
      </c>
      <c r="I20" s="15">
        <f aca="true" t="shared" si="4" ref="I20:I25">SUM(F20/D20*100)</f>
        <v>110.8</v>
      </c>
      <c r="J20" s="15">
        <f aca="true" t="shared" si="5" ref="J20:J25">SUM(G20/F20*100)</f>
        <v>74.5</v>
      </c>
      <c r="K20" s="15">
        <f>SUM(H20/G20*100)</f>
        <v>97.5</v>
      </c>
    </row>
    <row r="21" spans="1:11" ht="54" customHeight="1">
      <c r="A21" s="9" t="s">
        <v>119</v>
      </c>
      <c r="B21" s="10" t="s">
        <v>120</v>
      </c>
      <c r="C21" s="16">
        <v>9457.3</v>
      </c>
      <c r="D21" s="19">
        <v>9137.7</v>
      </c>
      <c r="E21" s="17">
        <v>93.5</v>
      </c>
      <c r="F21" s="18">
        <f>'[1]Лист1'!$D$28</f>
        <v>9626.4</v>
      </c>
      <c r="G21" s="18">
        <f>'[1]Лист1'!$E$28</f>
        <v>7053.7</v>
      </c>
      <c r="H21" s="18">
        <f>'[1]Лист1'!$F$28</f>
        <v>6867.3</v>
      </c>
      <c r="I21" s="17">
        <f t="shared" si="4"/>
        <v>105.3</v>
      </c>
      <c r="J21" s="17">
        <f t="shared" si="5"/>
        <v>73.3</v>
      </c>
      <c r="K21" s="17">
        <f>SUM(H21/G21*100)</f>
        <v>97.4</v>
      </c>
    </row>
    <row r="22" spans="1:11" ht="46.5">
      <c r="A22" s="9" t="s">
        <v>22</v>
      </c>
      <c r="B22" s="10" t="s">
        <v>23</v>
      </c>
      <c r="C22" s="16">
        <v>1089.4</v>
      </c>
      <c r="D22" s="19">
        <v>1227.9</v>
      </c>
      <c r="E22" s="17">
        <f t="shared" si="0"/>
        <v>112.7</v>
      </c>
      <c r="F22" s="18">
        <f>'[1]Лист1'!$D$29</f>
        <v>1857.6</v>
      </c>
      <c r="G22" s="18">
        <f>'[1]Лист1'!$E$29</f>
        <v>1500.4</v>
      </c>
      <c r="H22" s="18">
        <f>'[1]Лист1'!$F$29</f>
        <v>1470.3</v>
      </c>
      <c r="I22" s="17">
        <f t="shared" si="4"/>
        <v>151.3</v>
      </c>
      <c r="J22" s="17">
        <f t="shared" si="5"/>
        <v>80.8</v>
      </c>
      <c r="K22" s="17">
        <f>SUM(H22/G22*100)</f>
        <v>98</v>
      </c>
    </row>
    <row r="23" spans="1:11" ht="20.25">
      <c r="A23" s="7" t="s">
        <v>24</v>
      </c>
      <c r="B23" s="8" t="s">
        <v>25</v>
      </c>
      <c r="C23" s="14">
        <f>SUM(C24:C28)</f>
        <v>131208.3</v>
      </c>
      <c r="D23" s="14">
        <f>SUM(D24:D28)</f>
        <v>91839.1</v>
      </c>
      <c r="E23" s="15">
        <f>SUM(D23/C23*100)</f>
        <v>70</v>
      </c>
      <c r="F23" s="14">
        <f>SUM(F24:F28)</f>
        <v>110025.5</v>
      </c>
      <c r="G23" s="14">
        <f>SUM(G24:G28)</f>
        <v>90267.6</v>
      </c>
      <c r="H23" s="14">
        <f>SUM(H24:H28)</f>
        <v>98241</v>
      </c>
      <c r="I23" s="15">
        <f t="shared" si="4"/>
        <v>119.8</v>
      </c>
      <c r="J23" s="15">
        <f t="shared" si="5"/>
        <v>82</v>
      </c>
      <c r="K23" s="15">
        <f>SUM(H23/G23*100)</f>
        <v>108.8</v>
      </c>
    </row>
    <row r="24" spans="1:11" ht="21">
      <c r="A24" s="9" t="s">
        <v>26</v>
      </c>
      <c r="B24" s="10" t="s">
        <v>104</v>
      </c>
      <c r="C24" s="16">
        <v>818.7</v>
      </c>
      <c r="D24" s="19">
        <v>518.2</v>
      </c>
      <c r="E24" s="17">
        <f t="shared" si="0"/>
        <v>63.3</v>
      </c>
      <c r="F24" s="21">
        <v>0</v>
      </c>
      <c r="G24" s="21">
        <v>0</v>
      </c>
      <c r="H24" s="21">
        <v>0</v>
      </c>
      <c r="I24" s="17">
        <f t="shared" si="4"/>
        <v>0</v>
      </c>
      <c r="J24" s="17">
        <v>0</v>
      </c>
      <c r="K24" s="17">
        <v>0</v>
      </c>
    </row>
    <row r="25" spans="1:11" ht="21">
      <c r="A25" s="9" t="s">
        <v>102</v>
      </c>
      <c r="B25" s="10" t="s">
        <v>105</v>
      </c>
      <c r="C25" s="16">
        <v>9200</v>
      </c>
      <c r="D25" s="19">
        <v>10403.6</v>
      </c>
      <c r="E25" s="17">
        <f t="shared" si="0"/>
        <v>113.1</v>
      </c>
      <c r="F25" s="21">
        <f>'[1]Лист1'!$D$31</f>
        <v>10075.1</v>
      </c>
      <c r="G25" s="21">
        <f>'[1]Лист1'!$E$31</f>
        <v>10075.1</v>
      </c>
      <c r="H25" s="21">
        <f>'[1]Лист1'!$F$31</f>
        <v>10075.1</v>
      </c>
      <c r="I25" s="17">
        <f t="shared" si="4"/>
        <v>96.8</v>
      </c>
      <c r="J25" s="17">
        <f t="shared" si="5"/>
        <v>100</v>
      </c>
      <c r="K25" s="17">
        <v>0</v>
      </c>
    </row>
    <row r="26" spans="1:11" ht="21">
      <c r="A26" s="9" t="s">
        <v>27</v>
      </c>
      <c r="B26" s="10" t="s">
        <v>28</v>
      </c>
      <c r="C26" s="16">
        <v>29722.5</v>
      </c>
      <c r="D26" s="19">
        <v>29872.3</v>
      </c>
      <c r="E26" s="17">
        <f t="shared" si="0"/>
        <v>100.5</v>
      </c>
      <c r="F26" s="21">
        <f>'[1]Лист1'!$D$32</f>
        <v>31405</v>
      </c>
      <c r="G26" s="21">
        <f>'[1]Лист1'!$E$32</f>
        <v>29276</v>
      </c>
      <c r="H26" s="21">
        <f>'[1]Лист1'!$F$32</f>
        <v>26096.2</v>
      </c>
      <c r="I26" s="17">
        <f aca="true" t="shared" si="6" ref="I26:I44">SUM(F26/D26*100)</f>
        <v>105.1</v>
      </c>
      <c r="J26" s="17">
        <f aca="true" t="shared" si="7" ref="J26:J39">SUM(G26/F26*100)</f>
        <v>93.2</v>
      </c>
      <c r="K26" s="17">
        <v>0</v>
      </c>
    </row>
    <row r="27" spans="1:11" ht="21">
      <c r="A27" s="9" t="s">
        <v>29</v>
      </c>
      <c r="B27" s="10" t="s">
        <v>30</v>
      </c>
      <c r="C27" s="16">
        <v>85547.2</v>
      </c>
      <c r="D27" s="19">
        <v>50953.2</v>
      </c>
      <c r="E27" s="17">
        <f t="shared" si="0"/>
        <v>59.6</v>
      </c>
      <c r="F27" s="20">
        <f>'[1]Лист1'!$D$33</f>
        <v>67480.9</v>
      </c>
      <c r="G27" s="20">
        <f>'[1]Лист1'!$E$33</f>
        <v>50023.5</v>
      </c>
      <c r="H27" s="20">
        <f>'[1]Лист1'!$F$33</f>
        <v>61454.9</v>
      </c>
      <c r="I27" s="17">
        <f t="shared" si="6"/>
        <v>132.4</v>
      </c>
      <c r="J27" s="17">
        <f t="shared" si="7"/>
        <v>74.1</v>
      </c>
      <c r="K27" s="17">
        <f>SUM(H27/G27*100)</f>
        <v>122.9</v>
      </c>
    </row>
    <row r="28" spans="1:11" ht="30.75">
      <c r="A28" s="9" t="s">
        <v>31</v>
      </c>
      <c r="B28" s="10" t="s">
        <v>32</v>
      </c>
      <c r="C28" s="16">
        <v>5919.9</v>
      </c>
      <c r="D28" s="19">
        <v>91.8</v>
      </c>
      <c r="E28" s="17">
        <f t="shared" si="0"/>
        <v>1.6</v>
      </c>
      <c r="F28" s="21">
        <f>'[1]Лист1'!$D$34</f>
        <v>1064.5</v>
      </c>
      <c r="G28" s="21">
        <f>'[1]Лист1'!$E$34</f>
        <v>893</v>
      </c>
      <c r="H28" s="21">
        <f>'[1]Лист1'!$F$34</f>
        <v>614.8</v>
      </c>
      <c r="I28" s="17">
        <f t="shared" si="6"/>
        <v>1159.6</v>
      </c>
      <c r="J28" s="17">
        <f t="shared" si="7"/>
        <v>83.9</v>
      </c>
      <c r="K28" s="17">
        <f>SUM(H28/G28*100)</f>
        <v>68.8</v>
      </c>
    </row>
    <row r="29" spans="1:11" ht="20.25">
      <c r="A29" s="7" t="s">
        <v>33</v>
      </c>
      <c r="B29" s="8" t="s">
        <v>34</v>
      </c>
      <c r="C29" s="14">
        <f>SUM(C30:C33)</f>
        <v>410337.3</v>
      </c>
      <c r="D29" s="14">
        <f>SUM(D30:D33)</f>
        <v>635177.7</v>
      </c>
      <c r="E29" s="15">
        <f>SUM(D29/C29*100)</f>
        <v>154.8</v>
      </c>
      <c r="F29" s="14">
        <f>SUM(F30:F33)</f>
        <v>347000.7</v>
      </c>
      <c r="G29" s="14">
        <f>SUM(G30:G33)</f>
        <v>389872.5</v>
      </c>
      <c r="H29" s="14">
        <f>SUM(H30:H33)</f>
        <v>332002.8</v>
      </c>
      <c r="I29" s="15">
        <f t="shared" si="6"/>
        <v>54.6</v>
      </c>
      <c r="J29" s="15">
        <f t="shared" si="7"/>
        <v>112.4</v>
      </c>
      <c r="K29" s="15">
        <f>SUM(H29/G29*100)</f>
        <v>85.2</v>
      </c>
    </row>
    <row r="30" spans="1:11" ht="21">
      <c r="A30" s="9" t="s">
        <v>35</v>
      </c>
      <c r="B30" s="10" t="s">
        <v>36</v>
      </c>
      <c r="C30" s="16">
        <v>61582</v>
      </c>
      <c r="D30" s="19">
        <v>204600</v>
      </c>
      <c r="E30" s="17">
        <f t="shared" si="0"/>
        <v>332.2</v>
      </c>
      <c r="F30" s="20">
        <v>62829.9</v>
      </c>
      <c r="G30" s="20">
        <v>115151.6</v>
      </c>
      <c r="H30" s="20">
        <v>56310.7</v>
      </c>
      <c r="I30" s="17">
        <f t="shared" si="6"/>
        <v>30.7</v>
      </c>
      <c r="J30" s="17">
        <f t="shared" si="7"/>
        <v>183.3</v>
      </c>
      <c r="K30" s="17">
        <v>0</v>
      </c>
    </row>
    <row r="31" spans="1:11" ht="21">
      <c r="A31" s="9" t="s">
        <v>37</v>
      </c>
      <c r="B31" s="10" t="s">
        <v>38</v>
      </c>
      <c r="C31" s="16">
        <v>312585.3</v>
      </c>
      <c r="D31" s="19">
        <f>395716.2</f>
        <v>395716.2</v>
      </c>
      <c r="E31" s="17">
        <f t="shared" si="0"/>
        <v>126.6</v>
      </c>
      <c r="F31" s="20">
        <v>247115.9</v>
      </c>
      <c r="G31" s="20">
        <v>247115.9</v>
      </c>
      <c r="H31" s="20">
        <v>247115.9</v>
      </c>
      <c r="I31" s="17">
        <f t="shared" si="6"/>
        <v>62.4</v>
      </c>
      <c r="J31" s="17">
        <f t="shared" si="7"/>
        <v>100</v>
      </c>
      <c r="K31" s="17">
        <f aca="true" t="shared" si="8" ref="K31:K39">SUM(H31/G31*100)</f>
        <v>100</v>
      </c>
    </row>
    <row r="32" spans="1:11" ht="21">
      <c r="A32" s="9" t="s">
        <v>39</v>
      </c>
      <c r="B32" s="10" t="s">
        <v>40</v>
      </c>
      <c r="C32" s="16">
        <v>32941.1</v>
      </c>
      <c r="D32" s="19">
        <v>34861.5</v>
      </c>
      <c r="E32" s="17">
        <f t="shared" si="0"/>
        <v>105.8</v>
      </c>
      <c r="F32" s="20">
        <v>33693.6</v>
      </c>
      <c r="G32" s="20">
        <v>24558.8</v>
      </c>
      <c r="H32" s="20">
        <v>25530</v>
      </c>
      <c r="I32" s="17">
        <f t="shared" si="6"/>
        <v>96.6</v>
      </c>
      <c r="J32" s="17">
        <f t="shared" si="7"/>
        <v>72.9</v>
      </c>
      <c r="K32" s="17">
        <f t="shared" si="8"/>
        <v>104</v>
      </c>
    </row>
    <row r="33" spans="1:11" ht="30.75">
      <c r="A33" s="9" t="s">
        <v>41</v>
      </c>
      <c r="B33" s="10" t="s">
        <v>42</v>
      </c>
      <c r="C33" s="16">
        <v>3228.9</v>
      </c>
      <c r="D33" s="19"/>
      <c r="E33" s="17">
        <f t="shared" si="0"/>
        <v>0</v>
      </c>
      <c r="F33" s="20">
        <v>3361.3</v>
      </c>
      <c r="G33" s="20">
        <v>3046.2</v>
      </c>
      <c r="H33" s="20">
        <v>3046.2</v>
      </c>
      <c r="I33" s="17"/>
      <c r="J33" s="17">
        <f t="shared" si="7"/>
        <v>90.6</v>
      </c>
      <c r="K33" s="17">
        <f t="shared" si="8"/>
        <v>100</v>
      </c>
    </row>
    <row r="34" spans="1:11" ht="20.25">
      <c r="A34" s="7" t="s">
        <v>43</v>
      </c>
      <c r="B34" s="8" t="s">
        <v>44</v>
      </c>
      <c r="C34" s="14">
        <f>SUM(C35:C40)</f>
        <v>958472.4</v>
      </c>
      <c r="D34" s="14">
        <f>SUM(D35:D40)</f>
        <v>944343.5</v>
      </c>
      <c r="E34" s="15">
        <f>SUM(D34/C34*100)</f>
        <v>98.5</v>
      </c>
      <c r="F34" s="14">
        <f>SUM(F35:F40)</f>
        <v>952636.4</v>
      </c>
      <c r="G34" s="14">
        <f>SUM(G35:G40)</f>
        <v>854525.7</v>
      </c>
      <c r="H34" s="14">
        <f>SUM(H35:H40)</f>
        <v>855803.6</v>
      </c>
      <c r="I34" s="15">
        <f t="shared" si="6"/>
        <v>100.9</v>
      </c>
      <c r="J34" s="15">
        <f t="shared" si="7"/>
        <v>89.7</v>
      </c>
      <c r="K34" s="15">
        <f t="shared" si="8"/>
        <v>100.1</v>
      </c>
    </row>
    <row r="35" spans="1:11" ht="21">
      <c r="A35" s="9" t="s">
        <v>45</v>
      </c>
      <c r="B35" s="10" t="s">
        <v>46</v>
      </c>
      <c r="C35" s="16">
        <v>320613</v>
      </c>
      <c r="D35" s="19">
        <f>340261+1254.3</f>
        <v>341515.3</v>
      </c>
      <c r="E35" s="17">
        <f t="shared" si="0"/>
        <v>106.5</v>
      </c>
      <c r="F35" s="20">
        <v>343359</v>
      </c>
      <c r="G35" s="20">
        <v>300332.6</v>
      </c>
      <c r="H35" s="20">
        <v>299540.9</v>
      </c>
      <c r="I35" s="17">
        <f t="shared" si="6"/>
        <v>100.5</v>
      </c>
      <c r="J35" s="17">
        <f t="shared" si="7"/>
        <v>87.5</v>
      </c>
      <c r="K35" s="17">
        <f t="shared" si="8"/>
        <v>99.7</v>
      </c>
    </row>
    <row r="36" spans="1:11" ht="21">
      <c r="A36" s="9" t="s">
        <v>47</v>
      </c>
      <c r="B36" s="10" t="s">
        <v>48</v>
      </c>
      <c r="C36" s="16">
        <v>455417</v>
      </c>
      <c r="D36" s="19">
        <v>423515.7</v>
      </c>
      <c r="E36" s="17">
        <f t="shared" si="0"/>
        <v>93</v>
      </c>
      <c r="F36" s="20">
        <v>427230.3</v>
      </c>
      <c r="G36" s="20">
        <v>414401.9</v>
      </c>
      <c r="H36" s="20">
        <v>420155.8</v>
      </c>
      <c r="I36" s="17">
        <f t="shared" si="6"/>
        <v>100.9</v>
      </c>
      <c r="J36" s="17">
        <f t="shared" si="7"/>
        <v>97</v>
      </c>
      <c r="K36" s="17">
        <f t="shared" si="8"/>
        <v>101.4</v>
      </c>
    </row>
    <row r="37" spans="1:11" ht="21">
      <c r="A37" s="9" t="s">
        <v>49</v>
      </c>
      <c r="B37" s="10" t="s">
        <v>50</v>
      </c>
      <c r="C37" s="16">
        <v>142125.3</v>
      </c>
      <c r="D37" s="19">
        <v>136146.3</v>
      </c>
      <c r="E37" s="17">
        <f t="shared" si="0"/>
        <v>95.8</v>
      </c>
      <c r="F37" s="20">
        <v>137272.8</v>
      </c>
      <c r="G37" s="20">
        <v>105387.4</v>
      </c>
      <c r="H37" s="20">
        <v>102269.2</v>
      </c>
      <c r="I37" s="17">
        <f t="shared" si="6"/>
        <v>100.8</v>
      </c>
      <c r="J37" s="17">
        <f t="shared" si="7"/>
        <v>76.8</v>
      </c>
      <c r="K37" s="17">
        <f t="shared" si="8"/>
        <v>97</v>
      </c>
    </row>
    <row r="38" spans="1:11" ht="30.75">
      <c r="A38" s="9" t="s">
        <v>51</v>
      </c>
      <c r="B38" s="10" t="s">
        <v>52</v>
      </c>
      <c r="C38" s="16">
        <v>257.6</v>
      </c>
      <c r="D38" s="19">
        <v>405.8</v>
      </c>
      <c r="E38" s="17">
        <f t="shared" si="0"/>
        <v>157.5</v>
      </c>
      <c r="F38" s="20">
        <v>397.9</v>
      </c>
      <c r="G38" s="20">
        <v>376.9</v>
      </c>
      <c r="H38" s="20">
        <v>376.9</v>
      </c>
      <c r="I38" s="17">
        <f t="shared" si="6"/>
        <v>98.1</v>
      </c>
      <c r="J38" s="17">
        <f t="shared" si="7"/>
        <v>94.7</v>
      </c>
      <c r="K38" s="17">
        <f t="shared" si="8"/>
        <v>100</v>
      </c>
    </row>
    <row r="39" spans="1:11" ht="21">
      <c r="A39" s="9" t="s">
        <v>53</v>
      </c>
      <c r="B39" s="10" t="s">
        <v>91</v>
      </c>
      <c r="C39" s="16">
        <v>344.2</v>
      </c>
      <c r="D39" s="19">
        <v>353.2</v>
      </c>
      <c r="E39" s="17">
        <f t="shared" si="0"/>
        <v>102.6</v>
      </c>
      <c r="F39" s="20">
        <v>240</v>
      </c>
      <c r="G39" s="20">
        <v>204.3</v>
      </c>
      <c r="H39" s="20">
        <v>204.3</v>
      </c>
      <c r="I39" s="17">
        <f t="shared" si="6"/>
        <v>68</v>
      </c>
      <c r="J39" s="17">
        <f t="shared" si="7"/>
        <v>85.1</v>
      </c>
      <c r="K39" s="17">
        <f t="shared" si="8"/>
        <v>100</v>
      </c>
    </row>
    <row r="40" spans="1:11" ht="21">
      <c r="A40" s="9" t="s">
        <v>54</v>
      </c>
      <c r="B40" s="10" t="s">
        <v>55</v>
      </c>
      <c r="C40" s="16">
        <v>39715.3</v>
      </c>
      <c r="D40" s="19">
        <v>42407.2</v>
      </c>
      <c r="E40" s="17">
        <f t="shared" si="0"/>
        <v>106.8</v>
      </c>
      <c r="F40" s="21">
        <v>44136.4</v>
      </c>
      <c r="G40" s="18">
        <v>33822.6</v>
      </c>
      <c r="H40" s="18">
        <v>33256.5</v>
      </c>
      <c r="I40" s="17">
        <f t="shared" si="6"/>
        <v>104.1</v>
      </c>
      <c r="J40" s="17">
        <f aca="true" t="shared" si="9" ref="J40:K43">SUM(G40/F40*100)</f>
        <v>76.6</v>
      </c>
      <c r="K40" s="17">
        <f t="shared" si="9"/>
        <v>98.3</v>
      </c>
    </row>
    <row r="41" spans="1:11" ht="20.25">
      <c r="A41" s="7" t="s">
        <v>56</v>
      </c>
      <c r="B41" s="8" t="s">
        <v>57</v>
      </c>
      <c r="C41" s="14">
        <f>SUM(C42:C43)</f>
        <v>93888.6</v>
      </c>
      <c r="D41" s="14">
        <f>SUM(D42:D43)</f>
        <v>92113.5</v>
      </c>
      <c r="E41" s="15">
        <f>SUM(D41/C41*100)</f>
        <v>98.1</v>
      </c>
      <c r="F41" s="14">
        <f>SUM(F42:F43)</f>
        <v>92945.8</v>
      </c>
      <c r="G41" s="14">
        <f>SUM(G42:G43)</f>
        <v>65987.3</v>
      </c>
      <c r="H41" s="14">
        <f>SUM(H42:H43)</f>
        <v>64518.8</v>
      </c>
      <c r="I41" s="15">
        <f t="shared" si="6"/>
        <v>100.9</v>
      </c>
      <c r="J41" s="15">
        <f t="shared" si="9"/>
        <v>71</v>
      </c>
      <c r="K41" s="15">
        <f t="shared" si="9"/>
        <v>97.8</v>
      </c>
    </row>
    <row r="42" spans="1:11" ht="21">
      <c r="A42" s="9" t="s">
        <v>58</v>
      </c>
      <c r="B42" s="10" t="s">
        <v>59</v>
      </c>
      <c r="C42" s="16">
        <v>68187.5</v>
      </c>
      <c r="D42" s="19">
        <f>68440.8+27.3</f>
        <v>68468.1</v>
      </c>
      <c r="E42" s="17">
        <f t="shared" si="0"/>
        <v>100.4</v>
      </c>
      <c r="F42" s="20">
        <v>68403</v>
      </c>
      <c r="G42" s="20">
        <v>48345.7</v>
      </c>
      <c r="H42" s="20">
        <v>47278.2</v>
      </c>
      <c r="I42" s="17">
        <f t="shared" si="6"/>
        <v>99.9</v>
      </c>
      <c r="J42" s="17">
        <f t="shared" si="9"/>
        <v>70.7</v>
      </c>
      <c r="K42" s="17">
        <f t="shared" si="9"/>
        <v>97.8</v>
      </c>
    </row>
    <row r="43" spans="1:11" ht="30.75">
      <c r="A43" s="9" t="s">
        <v>60</v>
      </c>
      <c r="B43" s="10" t="s">
        <v>61</v>
      </c>
      <c r="C43" s="16">
        <v>25701.1</v>
      </c>
      <c r="D43" s="19">
        <v>23645.4</v>
      </c>
      <c r="E43" s="17">
        <f t="shared" si="0"/>
        <v>92</v>
      </c>
      <c r="F43" s="20">
        <v>24542.8</v>
      </c>
      <c r="G43" s="20">
        <v>17641.6</v>
      </c>
      <c r="H43" s="20">
        <v>17240.6</v>
      </c>
      <c r="I43" s="17">
        <f t="shared" si="6"/>
        <v>103.8</v>
      </c>
      <c r="J43" s="17">
        <f t="shared" si="9"/>
        <v>71.9</v>
      </c>
      <c r="K43" s="17">
        <f t="shared" si="9"/>
        <v>97.7</v>
      </c>
    </row>
    <row r="44" spans="1:11" ht="20.25">
      <c r="A44" s="7" t="s">
        <v>62</v>
      </c>
      <c r="B44" s="8" t="s">
        <v>63</v>
      </c>
      <c r="C44" s="14">
        <f>SUM(C45:C49)</f>
        <v>222538</v>
      </c>
      <c r="D44" s="14">
        <f>SUM(D45:D49)</f>
        <v>264310.8</v>
      </c>
      <c r="E44" s="15">
        <f>SUM(D44/C44*100)</f>
        <v>118.8</v>
      </c>
      <c r="F44" s="14">
        <f>SUM(F45:F49)</f>
        <v>295866.5</v>
      </c>
      <c r="G44" s="14">
        <f>SUM(G45:G49)</f>
        <v>182462</v>
      </c>
      <c r="H44" s="14">
        <f>SUM(H45:H49)</f>
        <v>182248.4</v>
      </c>
      <c r="I44" s="15">
        <f t="shared" si="6"/>
        <v>111.9</v>
      </c>
      <c r="J44" s="15">
        <f>SUM(G44/F44*100)</f>
        <v>61.7</v>
      </c>
      <c r="K44" s="15">
        <f>SUM(H44/G44*100)</f>
        <v>99.9</v>
      </c>
    </row>
    <row r="45" spans="1:11" ht="21">
      <c r="A45" s="9" t="s">
        <v>64</v>
      </c>
      <c r="B45" s="10" t="s">
        <v>65</v>
      </c>
      <c r="C45" s="16">
        <v>5640.4</v>
      </c>
      <c r="D45" s="19">
        <v>5424.8</v>
      </c>
      <c r="E45" s="17">
        <f t="shared" si="0"/>
        <v>96.2</v>
      </c>
      <c r="F45" s="21">
        <v>5399.8</v>
      </c>
      <c r="G45" s="21">
        <v>3442</v>
      </c>
      <c r="H45" s="21">
        <v>3288.2</v>
      </c>
      <c r="I45" s="17">
        <f aca="true" t="shared" si="10" ref="I45:I50">SUM(F45/D45*100)</f>
        <v>99.5</v>
      </c>
      <c r="J45" s="17">
        <f aca="true" t="shared" si="11" ref="J45:J50">SUM(G45/F45*100)</f>
        <v>63.7</v>
      </c>
      <c r="K45" s="17">
        <f aca="true" t="shared" si="12" ref="K45:K50">SUM(H45/G45*100)</f>
        <v>95.5</v>
      </c>
    </row>
    <row r="46" spans="1:11" ht="21">
      <c r="A46" s="9" t="s">
        <v>66</v>
      </c>
      <c r="B46" s="10" t="s">
        <v>67</v>
      </c>
      <c r="C46" s="16">
        <v>96820</v>
      </c>
      <c r="D46" s="19">
        <v>97177.1</v>
      </c>
      <c r="E46" s="17">
        <f t="shared" si="0"/>
        <v>100.4</v>
      </c>
      <c r="F46" s="20">
        <v>98866.7</v>
      </c>
      <c r="G46" s="20">
        <v>96866.7</v>
      </c>
      <c r="H46" s="20">
        <v>96866.7</v>
      </c>
      <c r="I46" s="17">
        <f t="shared" si="10"/>
        <v>101.7</v>
      </c>
      <c r="J46" s="17">
        <f t="shared" si="11"/>
        <v>98</v>
      </c>
      <c r="K46" s="17">
        <f t="shared" si="12"/>
        <v>100</v>
      </c>
    </row>
    <row r="47" spans="1:11" ht="21">
      <c r="A47" s="9" t="s">
        <v>68</v>
      </c>
      <c r="B47" s="10" t="s">
        <v>69</v>
      </c>
      <c r="C47" s="16">
        <v>37702.5</v>
      </c>
      <c r="D47" s="19">
        <v>78314.8</v>
      </c>
      <c r="E47" s="17">
        <f t="shared" si="0"/>
        <v>207.7</v>
      </c>
      <c r="F47" s="20">
        <v>128901.8</v>
      </c>
      <c r="G47" s="20">
        <v>19604.3</v>
      </c>
      <c r="H47" s="20">
        <v>19560.8</v>
      </c>
      <c r="I47" s="17">
        <f t="shared" si="10"/>
        <v>164.6</v>
      </c>
      <c r="J47" s="17">
        <f t="shared" si="11"/>
        <v>15.2</v>
      </c>
      <c r="K47" s="17">
        <f t="shared" si="12"/>
        <v>99.8</v>
      </c>
    </row>
    <row r="48" spans="1:11" ht="21">
      <c r="A48" s="9" t="s">
        <v>70</v>
      </c>
      <c r="B48" s="10" t="s">
        <v>71</v>
      </c>
      <c r="C48" s="16">
        <v>59527.5</v>
      </c>
      <c r="D48" s="19">
        <v>53463</v>
      </c>
      <c r="E48" s="17">
        <f t="shared" si="0"/>
        <v>89.8</v>
      </c>
      <c r="F48" s="20">
        <v>33389.1</v>
      </c>
      <c r="G48" s="20">
        <v>33239.9</v>
      </c>
      <c r="H48" s="20">
        <v>33218.6</v>
      </c>
      <c r="I48" s="17">
        <f t="shared" si="10"/>
        <v>62.5</v>
      </c>
      <c r="J48" s="17">
        <f t="shared" si="11"/>
        <v>99.6</v>
      </c>
      <c r="K48" s="17">
        <f t="shared" si="12"/>
        <v>99.9</v>
      </c>
    </row>
    <row r="49" spans="1:11" ht="30.75">
      <c r="A49" s="9" t="s">
        <v>72</v>
      </c>
      <c r="B49" s="10" t="s">
        <v>73</v>
      </c>
      <c r="C49" s="16">
        <v>22847.6</v>
      </c>
      <c r="D49" s="19">
        <v>29931.1</v>
      </c>
      <c r="E49" s="17">
        <f t="shared" si="0"/>
        <v>131</v>
      </c>
      <c r="F49" s="22">
        <v>29309.1</v>
      </c>
      <c r="G49" s="22">
        <v>29309.1</v>
      </c>
      <c r="H49" s="22">
        <v>29314.1</v>
      </c>
      <c r="I49" s="17">
        <f t="shared" si="10"/>
        <v>97.9</v>
      </c>
      <c r="J49" s="17">
        <f t="shared" si="11"/>
        <v>100</v>
      </c>
      <c r="K49" s="17">
        <f t="shared" si="12"/>
        <v>100</v>
      </c>
    </row>
    <row r="50" spans="1:11" ht="20.25">
      <c r="A50" s="7" t="s">
        <v>74</v>
      </c>
      <c r="B50" s="8" t="s">
        <v>75</v>
      </c>
      <c r="C50" s="14">
        <f>SUM(C51:C53)</f>
        <v>39127.5</v>
      </c>
      <c r="D50" s="14">
        <f>SUM(D51:D53)</f>
        <v>48021</v>
      </c>
      <c r="E50" s="15">
        <f>SUM(D50/C50*100)</f>
        <v>122.7</v>
      </c>
      <c r="F50" s="14">
        <f>SUM(F51:F53)</f>
        <v>45219</v>
      </c>
      <c r="G50" s="14">
        <f>SUM(G51:G53)</f>
        <v>33349.4</v>
      </c>
      <c r="H50" s="14">
        <f>SUM(H51:H53)</f>
        <v>32463.9</v>
      </c>
      <c r="I50" s="15">
        <f t="shared" si="10"/>
        <v>94.2</v>
      </c>
      <c r="J50" s="15">
        <f t="shared" si="11"/>
        <v>73.8</v>
      </c>
      <c r="K50" s="15">
        <f t="shared" si="12"/>
        <v>97.3</v>
      </c>
    </row>
    <row r="51" spans="1:11" ht="21">
      <c r="A51" s="9" t="s">
        <v>76</v>
      </c>
      <c r="B51" s="10" t="s">
        <v>77</v>
      </c>
      <c r="C51" s="16">
        <v>34257.9</v>
      </c>
      <c r="D51" s="19">
        <f>41677.1+400</f>
        <v>42077.1</v>
      </c>
      <c r="E51" s="17">
        <f t="shared" si="0"/>
        <v>122.8</v>
      </c>
      <c r="F51" s="19">
        <v>39246.6</v>
      </c>
      <c r="G51" s="18">
        <v>28305.4</v>
      </c>
      <c r="H51" s="18">
        <v>27661.9</v>
      </c>
      <c r="I51" s="17"/>
      <c r="J51" s="17"/>
      <c r="K51" s="17"/>
    </row>
    <row r="52" spans="1:11" ht="21" hidden="1">
      <c r="A52" s="9" t="s">
        <v>78</v>
      </c>
      <c r="B52" s="10" t="s">
        <v>79</v>
      </c>
      <c r="C52" s="16"/>
      <c r="D52" s="19"/>
      <c r="E52" s="17" t="e">
        <f aca="true" t="shared" si="13" ref="E52:E58">SUM(D52/C52*100)</f>
        <v>#DIV/0!</v>
      </c>
      <c r="F52" s="21"/>
      <c r="G52" s="21"/>
      <c r="H52" s="21"/>
      <c r="I52" s="17" t="e">
        <f aca="true" t="shared" si="14" ref="I52:I58">SUM(F52/D52*100)</f>
        <v>#DIV/0!</v>
      </c>
      <c r="J52" s="17"/>
      <c r="K52" s="17"/>
    </row>
    <row r="53" spans="1:11" ht="30.75">
      <c r="A53" s="9" t="s">
        <v>80</v>
      </c>
      <c r="B53" s="10" t="s">
        <v>81</v>
      </c>
      <c r="C53" s="16">
        <v>4869.6</v>
      </c>
      <c r="D53" s="19">
        <f>5768.5+175.4</f>
        <v>5943.9</v>
      </c>
      <c r="E53" s="17">
        <f t="shared" si="13"/>
        <v>122.1</v>
      </c>
      <c r="F53" s="21">
        <v>5972.4</v>
      </c>
      <c r="G53" s="21">
        <v>5044</v>
      </c>
      <c r="H53" s="21">
        <v>4802</v>
      </c>
      <c r="I53" s="17">
        <f t="shared" si="14"/>
        <v>100.5</v>
      </c>
      <c r="J53" s="17"/>
      <c r="K53" s="17"/>
    </row>
    <row r="54" spans="1:11" ht="20.25">
      <c r="A54" s="7" t="s">
        <v>82</v>
      </c>
      <c r="B54" s="8" t="s">
        <v>83</v>
      </c>
      <c r="C54" s="14">
        <f>SUM(C55:C56)</f>
        <v>9666.1</v>
      </c>
      <c r="D54" s="14">
        <f>SUM(D55:D56)</f>
        <v>9717.8</v>
      </c>
      <c r="E54" s="15">
        <f t="shared" si="13"/>
        <v>100.5</v>
      </c>
      <c r="F54" s="14">
        <f>SUM(F55:F56)</f>
        <v>9999.3</v>
      </c>
      <c r="G54" s="14">
        <f>SUM(G55:G56)</f>
        <v>7398.5</v>
      </c>
      <c r="H54" s="14">
        <f>SUM(H55:H56)</f>
        <v>7203</v>
      </c>
      <c r="I54" s="15">
        <f t="shared" si="14"/>
        <v>102.9</v>
      </c>
      <c r="J54" s="15">
        <f>SUM(G54/F54*100)</f>
        <v>74</v>
      </c>
      <c r="K54" s="15">
        <f>SUM(H54/G54*100)</f>
        <v>97.4</v>
      </c>
    </row>
    <row r="55" spans="1:11" ht="21">
      <c r="A55" s="9" t="s">
        <v>84</v>
      </c>
      <c r="B55" s="10" t="s">
        <v>85</v>
      </c>
      <c r="C55" s="16">
        <v>8713.4</v>
      </c>
      <c r="D55" s="19">
        <v>8781.9</v>
      </c>
      <c r="E55" s="17">
        <f t="shared" si="13"/>
        <v>100.8</v>
      </c>
      <c r="F55" s="21">
        <v>8859.2</v>
      </c>
      <c r="G55" s="18">
        <v>7398.5</v>
      </c>
      <c r="H55" s="18">
        <v>7203</v>
      </c>
      <c r="I55" s="17">
        <f t="shared" si="14"/>
        <v>100.9</v>
      </c>
      <c r="J55" s="17"/>
      <c r="K55" s="17"/>
    </row>
    <row r="56" spans="1:11" ht="21">
      <c r="A56" s="9" t="s">
        <v>86</v>
      </c>
      <c r="B56" s="10" t="s">
        <v>87</v>
      </c>
      <c r="C56" s="16">
        <v>952.7</v>
      </c>
      <c r="D56" s="19">
        <v>935.9</v>
      </c>
      <c r="E56" s="17">
        <f t="shared" si="13"/>
        <v>98.2</v>
      </c>
      <c r="F56" s="21">
        <v>1140.1</v>
      </c>
      <c r="G56" s="18">
        <v>0</v>
      </c>
      <c r="H56" s="18">
        <v>0</v>
      </c>
      <c r="I56" s="17">
        <f t="shared" si="14"/>
        <v>121.8</v>
      </c>
      <c r="J56" s="17"/>
      <c r="K56" s="17"/>
    </row>
    <row r="57" spans="1:11" ht="30.75">
      <c r="A57" s="7" t="s">
        <v>88</v>
      </c>
      <c r="B57" s="8" t="s">
        <v>108</v>
      </c>
      <c r="C57" s="14">
        <f>C58</f>
        <v>59.6</v>
      </c>
      <c r="D57" s="14">
        <f>D58</f>
        <v>20</v>
      </c>
      <c r="E57" s="15">
        <f t="shared" si="13"/>
        <v>33.6</v>
      </c>
      <c r="F57" s="14">
        <f>F58</f>
        <v>86.4</v>
      </c>
      <c r="G57" s="14">
        <f>G58</f>
        <v>667.8</v>
      </c>
      <c r="H57" s="14">
        <f>H58</f>
        <v>241.4</v>
      </c>
      <c r="I57" s="15">
        <f t="shared" si="14"/>
        <v>432</v>
      </c>
      <c r="J57" s="15">
        <f>SUM(G57/F57*100)</f>
        <v>772.9</v>
      </c>
      <c r="K57" s="15">
        <f>SUM(H57/G57*100)</f>
        <v>36.1</v>
      </c>
    </row>
    <row r="58" spans="1:11" ht="30.75">
      <c r="A58" s="9" t="s">
        <v>89</v>
      </c>
      <c r="B58" s="10" t="s">
        <v>109</v>
      </c>
      <c r="C58" s="16">
        <v>59.6</v>
      </c>
      <c r="D58" s="19">
        <v>20</v>
      </c>
      <c r="E58" s="17">
        <f t="shared" si="13"/>
        <v>33.6</v>
      </c>
      <c r="F58" s="20">
        <v>86.4</v>
      </c>
      <c r="G58" s="20">
        <v>667.8</v>
      </c>
      <c r="H58" s="20">
        <v>241.4</v>
      </c>
      <c r="I58" s="17">
        <f t="shared" si="14"/>
        <v>432</v>
      </c>
      <c r="J58" s="17"/>
      <c r="K58" s="17"/>
    </row>
    <row r="59" spans="1:11" s="2" customFormat="1" ht="20.25">
      <c r="A59" s="7" t="s">
        <v>100</v>
      </c>
      <c r="B59" s="11" t="s">
        <v>101</v>
      </c>
      <c r="C59" s="14"/>
      <c r="D59" s="23"/>
      <c r="E59" s="15"/>
      <c r="F59" s="24"/>
      <c r="G59" s="24">
        <v>15000</v>
      </c>
      <c r="H59" s="23">
        <v>30000</v>
      </c>
      <c r="I59" s="15"/>
      <c r="J59" s="15"/>
      <c r="K59" s="15">
        <f>SUM(H59/G59*100)</f>
        <v>200</v>
      </c>
    </row>
    <row r="60" spans="1:11" ht="20.25">
      <c r="A60" s="12" t="s">
        <v>90</v>
      </c>
      <c r="B60" s="13"/>
      <c r="C60" s="14">
        <f>C57+C54+C50+C44+C41+C34+C29+C23+C20+C11</f>
        <v>1947758</v>
      </c>
      <c r="D60" s="14">
        <f aca="true" t="shared" si="15" ref="D60:K60">D57+D54+D50+D44+D41+D34+D29+D23+D20+D11</f>
        <v>2179500.6</v>
      </c>
      <c r="E60" s="14">
        <f t="shared" si="15"/>
        <v>1011.5</v>
      </c>
      <c r="F60" s="14">
        <f t="shared" si="15"/>
        <v>1957030.3</v>
      </c>
      <c r="G60" s="14">
        <f>G57+G54+G50+G44+G41+G34+G29+G23+G20+G11+G59</f>
        <v>1716998.4</v>
      </c>
      <c r="H60" s="14">
        <f t="shared" si="15"/>
        <v>1648838.9</v>
      </c>
      <c r="I60" s="14">
        <f t="shared" si="15"/>
        <v>1337.8</v>
      </c>
      <c r="J60" s="14">
        <f t="shared" si="15"/>
        <v>1487.1</v>
      </c>
      <c r="K60" s="14">
        <f t="shared" si="15"/>
        <v>918.5</v>
      </c>
    </row>
  </sheetData>
  <sheetProtection/>
  <mergeCells count="13">
    <mergeCell ref="F8:H8"/>
    <mergeCell ref="I8:K8"/>
    <mergeCell ref="F7:H7"/>
    <mergeCell ref="A1:K1"/>
    <mergeCell ref="A4:K4"/>
    <mergeCell ref="A5:K5"/>
    <mergeCell ref="E8:E9"/>
    <mergeCell ref="C8:C9"/>
    <mergeCell ref="B8:B9"/>
    <mergeCell ref="A2:K2"/>
    <mergeCell ref="A3:K3"/>
    <mergeCell ref="A8:A9"/>
    <mergeCell ref="D8:D9"/>
  </mergeCells>
  <conditionalFormatting sqref="F15:H15">
    <cfRule type="expression" priority="15" dxfId="15" stopIfTrue="1">
      <formula>$C15=""</formula>
    </cfRule>
  </conditionalFormatting>
  <conditionalFormatting sqref="F27:H27">
    <cfRule type="expression" priority="14" dxfId="15" stopIfTrue="1">
      <formula>$C27=""</formula>
    </cfRule>
  </conditionalFormatting>
  <conditionalFormatting sqref="F30:H30">
    <cfRule type="expression" priority="13" dxfId="15" stopIfTrue="1">
      <formula>$C30=""</formula>
    </cfRule>
  </conditionalFormatting>
  <conditionalFormatting sqref="F31:H31">
    <cfRule type="expression" priority="12" dxfId="15" stopIfTrue="1">
      <formula>$C31=""</formula>
    </cfRule>
  </conditionalFormatting>
  <conditionalFormatting sqref="F32:H32">
    <cfRule type="expression" priority="11" dxfId="15" stopIfTrue="1">
      <formula>$C32=""</formula>
    </cfRule>
  </conditionalFormatting>
  <conditionalFormatting sqref="F33:H33">
    <cfRule type="expression" priority="10" dxfId="15" stopIfTrue="1">
      <formula>$C33=""</formula>
    </cfRule>
  </conditionalFormatting>
  <conditionalFormatting sqref="F35:H35">
    <cfRule type="expression" priority="9" dxfId="15" stopIfTrue="1">
      <formula>$C35=""</formula>
    </cfRule>
  </conditionalFormatting>
  <conditionalFormatting sqref="F36:H36">
    <cfRule type="expression" priority="8" dxfId="15" stopIfTrue="1">
      <formula>$C36=""</formula>
    </cfRule>
  </conditionalFormatting>
  <conditionalFormatting sqref="F37:H37">
    <cfRule type="expression" priority="7" dxfId="15" stopIfTrue="1">
      <formula>$C37=""</formula>
    </cfRule>
  </conditionalFormatting>
  <conditionalFormatting sqref="F38:H39">
    <cfRule type="expression" priority="6" dxfId="15" stopIfTrue="1">
      <formula>$C38=""</formula>
    </cfRule>
  </conditionalFormatting>
  <conditionalFormatting sqref="F42:H42">
    <cfRule type="expression" priority="5" dxfId="15" stopIfTrue="1">
      <formula>$C42=""</formula>
    </cfRule>
  </conditionalFormatting>
  <conditionalFormatting sqref="F43:H43">
    <cfRule type="expression" priority="4" dxfId="15" stopIfTrue="1">
      <formula>$C43=""</formula>
    </cfRule>
  </conditionalFormatting>
  <conditionalFormatting sqref="F46:H47">
    <cfRule type="expression" priority="3" dxfId="15" stopIfTrue="1">
      <formula>$C46=""</formula>
    </cfRule>
  </conditionalFormatting>
  <conditionalFormatting sqref="F48:H49">
    <cfRule type="expression" priority="2" dxfId="15" stopIfTrue="1">
      <formula>$C48=""</formula>
    </cfRule>
  </conditionalFormatting>
  <conditionalFormatting sqref="F58:H58">
    <cfRule type="expression" priority="1" dxfId="15" stopIfTrue="1">
      <formula>$C58=""</formula>
    </cfRule>
  </conditionalFormatting>
  <printOptions/>
  <pageMargins left="0.5118110236220472" right="0.5118110236220472" top="0.9448818897637796" bottom="0.35433070866141736" header="0" footer="0"/>
  <pageSetup fitToHeight="0" fitToWidth="1" horizontalDpi="600" verticalDpi="6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Лукашевич О.А.</dc:creator>
  <cp:keywords/>
  <dc:description/>
  <cp:lastModifiedBy>nagornay</cp:lastModifiedBy>
  <cp:lastPrinted>2020-11-24T04:31:46Z</cp:lastPrinted>
  <dcterms:created xsi:type="dcterms:W3CDTF">2019-05-06T02:19:42Z</dcterms:created>
  <dcterms:modified xsi:type="dcterms:W3CDTF">2021-11-25T07:12:36Z</dcterms:modified>
  <cp:category/>
  <cp:version/>
  <cp:contentType/>
  <cp:contentStatus/>
</cp:coreProperties>
</file>