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9540" windowHeight="3036" tabRatio="602" activeTab="0"/>
  </bookViews>
  <sheets>
    <sheet name="2017-2018" sheetId="1" r:id="rId1"/>
  </sheets>
  <definedNames>
    <definedName name="_xlnm.Print_Titles" localSheetId="0">'2017-2018'!$5:$7</definedName>
    <definedName name="_xlnm.Print_Area" localSheetId="0">'2017-2018'!$A$1:$M$146</definedName>
  </definedNames>
  <calcPr fullCalcOnLoad="1"/>
</workbook>
</file>

<file path=xl/sharedStrings.xml><?xml version="1.0" encoding="utf-8"?>
<sst xmlns="http://schemas.openxmlformats.org/spreadsheetml/2006/main" count="164" uniqueCount="137">
  <si>
    <t>Налог на игорный бизнес</t>
  </si>
  <si>
    <t>Земельный налог</t>
  </si>
  <si>
    <t>Налог на доходы физических лиц</t>
  </si>
  <si>
    <t>Налог на добычу полезных ископаемых</t>
  </si>
  <si>
    <t>ИТОГО ДОХОДОВ</t>
  </si>
  <si>
    <t>Налог на прибыль организаций</t>
  </si>
  <si>
    <t>ИТОГО РАСХОДОВ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</si>
  <si>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</si>
  <si>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</si>
  <si>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</si>
  <si>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</si>
  <si>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Налоги на имущество физических лиц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</si>
  <si>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</si>
  <si>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</si>
  <si>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</si>
  <si>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>Платежи при пользовании недрами</t>
  </si>
  <si>
    <t>Лицензионные сборы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</si>
  <si>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</si>
  <si>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</si>
  <si>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</si>
  <si>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</si>
  <si>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Результат исполнения бюджета (дефицит"-".профицит "+")</t>
  </si>
  <si>
    <t>Сборы за пользование  объектами животного мира и за пользование объектами водных биологических ресурсов</t>
  </si>
  <si>
    <t>Прочие доходы от оказания платных услуг и компенсации затрат государства</t>
  </si>
  <si>
    <t>БЕЗВОЗМЕЗДНЫЕ ПОСТУПЛЕНИЯ</t>
  </si>
  <si>
    <t>Акцизы по подакцизным товарам  ( продукции),  производимым на территории Российской Федерации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</si>
  <si>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</si>
  <si>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</si>
  <si>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</si>
  <si>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НАЛОГОВЫЕ И НЕНАЛОГОВЫЕ ДОХОДЫ</t>
  </si>
  <si>
    <t>Плата за ипользование лесов</t>
  </si>
  <si>
    <t>ДОХОДЫ БЮДЖЕТОВ БЮДЖЕТНОЙ СИСТЕМЫ РОССИЙСКОЙ ФЕДЕРАЦИИ ОТ ВОЗВРАТА ОСТАТКОВ СУБСИДИЙ И СУБВЕНЦИЙ ПРОШЛЫХ ЛЕТ</t>
  </si>
  <si>
    <t>СТРАХОВЫЕ ВЗНОСЫ НА ОБЯЗАТЕЛЬНОЕ СОЦИАЛЬНОЕ СТРАХОВАНИЕ</t>
  </si>
  <si>
    <t>Средства Федерального фонда обязательного медицинского страхования, передаваемые бюджетам территориальных фондов медицинского страхования</t>
  </si>
  <si>
    <t>ФИЗИЧЕСКАЯ КУЛЬТУРА И СПОРТ</t>
  </si>
  <si>
    <t>СРЕДСТВА МАССОВОЙ ИНФОРМАЦИИ</t>
  </si>
  <si>
    <t>КУЛЬТУРА,  КИНЕМАТОГРАФИЯ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</si>
  <si>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</si>
  <si>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</si>
  <si>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</si>
  <si>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</si>
  <si>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</si>
  <si>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</si>
  <si>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</si>
  <si>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</si>
  <si>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</si>
  <si>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</si>
  <si>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</si>
  <si>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</si>
  <si>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</si>
  <si>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</si>
  <si>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</si>
  <si>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</si>
  <si>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Коммунальное хозяйство</t>
  </si>
  <si>
    <t>Благоустройство</t>
  </si>
  <si>
    <t>Дошкольное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</si>
  <si>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</si>
  <si>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</si>
  <si>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</si>
  <si>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</si>
  <si>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</si>
  <si>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</si>
  <si>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</si>
  <si>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</si>
  <si>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</si>
  <si>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</si>
  <si>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</si>
  <si>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</si>
  <si>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</si>
  <si>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</si>
  <si>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</si>
  <si>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</si>
  <si>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</si>
  <si>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</si>
  <si>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</si>
  <si>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</si>
  <si>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</si>
  <si>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</si>
  <si>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</si>
  <si>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Топливно-энергетический комплекс</t>
  </si>
  <si>
    <t>Другие вопросы в области средств массовой информации</t>
  </si>
  <si>
    <t xml:space="preserve">Исполнено на 1 апреля                           </t>
  </si>
  <si>
    <t>Исполнено на 1 июля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</si>
  <si>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</si>
  <si>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</si>
  <si>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</si>
  <si>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</si>
  <si>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</si>
  <si>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</si>
  <si>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 И Н Ф О Р М А Ц И Я</t>
  </si>
  <si>
    <t>Исполнено на 1 октября</t>
  </si>
  <si>
    <t>Органы внутренних дел</t>
  </si>
  <si>
    <t xml:space="preserve">                       (тыс.руб.)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</si>
  <si>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</si>
  <si>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</si>
  <si>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</si>
  <si>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</si>
  <si>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</si>
  <si>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</si>
  <si>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налогооблажения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</si>
  <si>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</si>
  <si>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</si>
  <si>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</si>
  <si>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Задолженность и перерасчёты по отменённым  налогам, сборам и иным обязательным платежам</t>
  </si>
  <si>
    <t>Прочие безвозмездные поступления в бюджеты городских округов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</si>
  <si>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</si>
  <si>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</si>
  <si>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</si>
  <si>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</si>
  <si>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 xml:space="preserve">Другие вопросы в области жилищно-коммунального хозяйства </t>
  </si>
  <si>
    <t xml:space="preserve">Другие вопросы в области образования </t>
  </si>
  <si>
    <t xml:space="preserve">Социальное обеспечение населения </t>
  </si>
  <si>
    <t xml:space="preserve">Охрана семьи и детства   </t>
  </si>
  <si>
    <t>Другие вопросы в области национальной экономики</t>
  </si>
  <si>
    <t xml:space="preserve">Исполнено на 1 января </t>
  </si>
  <si>
    <t>%исполнения</t>
  </si>
  <si>
    <t xml:space="preserve"> об  исполнении бюджета муниципального образования Осинниковский городской округ</t>
  </si>
  <si>
    <t>св.200</t>
  </si>
  <si>
    <t>св.300</t>
  </si>
  <si>
    <t>2020</t>
  </si>
  <si>
    <t>2021</t>
  </si>
  <si>
    <t>св.400</t>
  </si>
  <si>
    <t>св.600</t>
  </si>
  <si>
    <t>св.2000</t>
  </si>
  <si>
    <t>св.500</t>
  </si>
  <si>
    <t>Государственная пошлина</t>
  </si>
  <si>
    <t>Дотации бюджетам бюджетам субъектов Российской Федерации и муниципальных образваний</t>
  </si>
  <si>
    <t>Защита населения и территории от чрезвычайных ситуаций природного и техногенного характера, пожарная безопасность</t>
  </si>
  <si>
    <t>Общее образование, дополнительное образование детей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</si>
  <si>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</si>
  <si>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</si>
  <si>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</si>
  <si>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в 2020 году в сравнении с соответствующим периодом прошлого года</t>
  </si>
  <si>
    <t>2019</t>
  </si>
  <si>
    <t>св.700</t>
  </si>
  <si>
    <t>св.4500</t>
  </si>
  <si>
    <t>св.3000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</si>
</sst>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5" fillId="33" borderId="18" xfId="62" applyNumberFormat="1" applyFont="1" applyFill="1" applyBorder="1" applyAlignment="1">
      <alignment/>
    </xf>
    <xf numFmtId="173" fontId="5" fillId="33" borderId="18" xfId="6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5" fillId="33" borderId="0" xfId="0" applyNumberFormat="1" applyFont="1" applyFill="1" applyAlignment="1">
      <alignment horizontal="right"/>
    </xf>
    <xf numFmtId="173" fontId="8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/>
    </xf>
    <xf numFmtId="173" fontId="9" fillId="33" borderId="18" xfId="0" applyNumberFormat="1" applyFont="1" applyFill="1" applyBorder="1" applyAlignment="1">
      <alignment/>
    </xf>
    <xf numFmtId="173" fontId="5" fillId="33" borderId="18" xfId="0" applyNumberFormat="1" applyFont="1" applyFill="1" applyBorder="1" applyAlignment="1">
      <alignment horizontal="right" vertical="top"/>
    </xf>
    <xf numFmtId="173" fontId="9" fillId="33" borderId="20" xfId="0" applyNumberFormat="1" applyFont="1" applyFill="1" applyBorder="1" applyAlignment="1">
      <alignment/>
    </xf>
    <xf numFmtId="173" fontId="5" fillId="33" borderId="13" xfId="0" applyNumberFormat="1" applyFont="1" applyFill="1" applyBorder="1" applyAlignment="1">
      <alignment/>
    </xf>
    <xf numFmtId="173" fontId="5" fillId="33" borderId="21" xfId="0" applyNumberFormat="1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172" fontId="5" fillId="33" borderId="21" xfId="0" applyNumberFormat="1" applyFont="1" applyFill="1" applyBorder="1" applyAlignment="1">
      <alignment/>
    </xf>
    <xf numFmtId="173" fontId="8" fillId="33" borderId="13" xfId="0" applyNumberFormat="1" applyFont="1" applyFill="1" applyBorder="1" applyAlignment="1">
      <alignment/>
    </xf>
    <xf numFmtId="173" fontId="5" fillId="33" borderId="22" xfId="0" applyNumberFormat="1" applyFont="1" applyFill="1" applyBorder="1" applyAlignment="1">
      <alignment horizontal="right"/>
    </xf>
    <xf numFmtId="173" fontId="8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5" fillId="33" borderId="23" xfId="54" applyFont="1" applyFill="1" applyBorder="1" applyAlignment="1">
      <alignment vertical="center" wrapText="1"/>
      <protection/>
    </xf>
    <xf numFmtId="0" fontId="5" fillId="33" borderId="23" xfId="0" applyFont="1" applyFill="1" applyBorder="1" applyAlignment="1">
      <alignment wrapText="1"/>
    </xf>
    <xf numFmtId="0" fontId="8" fillId="33" borderId="23" xfId="0" applyFont="1" applyFill="1" applyBorder="1" applyAlignment="1">
      <alignment wrapText="1"/>
    </xf>
    <xf numFmtId="49" fontId="10" fillId="33" borderId="23" xfId="53" applyNumberFormat="1" applyFont="1" applyFill="1" applyBorder="1" applyAlignment="1">
      <alignment vertical="top" wrapText="1"/>
      <protection/>
    </xf>
    <xf numFmtId="173" fontId="8" fillId="33" borderId="23" xfId="0" applyNumberFormat="1" applyFont="1" applyFill="1" applyBorder="1" applyAlignment="1">
      <alignment wrapText="1"/>
    </xf>
    <xf numFmtId="173" fontId="5" fillId="33" borderId="23" xfId="0" applyNumberFormat="1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wrapText="1"/>
    </xf>
    <xf numFmtId="173" fontId="8" fillId="0" borderId="18" xfId="0" applyNumberFormat="1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0" fontId="4" fillId="33" borderId="23" xfId="54" applyFont="1" applyFill="1" applyBorder="1" applyAlignment="1">
      <alignment vertical="top" wrapText="1"/>
      <protection/>
    </xf>
    <xf numFmtId="0" fontId="4" fillId="33" borderId="23" xfId="54" applyFont="1" applyFill="1" applyBorder="1" applyAlignment="1">
      <alignment vertical="center" wrapText="1"/>
      <protection/>
    </xf>
    <xf numFmtId="49" fontId="10" fillId="34" borderId="23" xfId="53" applyNumberFormat="1" applyFont="1" applyFill="1" applyBorder="1" applyAlignment="1">
      <alignment vertical="top" wrapText="1"/>
      <protection/>
    </xf>
    <xf numFmtId="173" fontId="5" fillId="34" borderId="18" xfId="0" applyNumberFormat="1" applyFont="1" applyFill="1" applyBorder="1" applyAlignment="1">
      <alignment/>
    </xf>
    <xf numFmtId="49" fontId="4" fillId="33" borderId="25" xfId="0" applyNumberFormat="1" applyFont="1" applyFill="1" applyBorder="1" applyAlignment="1">
      <alignment horizontal="center" vertical="top" wrapText="1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7" sqref="H27"/>
    </sheetView>
  </sheetViews>
  <sheetFormatPr defaultColWidth="40.50390625" defaultRowHeight="12.75"/>
  <cols>
    <col min="1" max="1" width="64.50390625" style="1" customWidth="1"/>
    <col min="2" max="2" width="12.125" style="1" customWidth="1"/>
    <col min="3" max="3" width="12.375" style="1" customWidth="1"/>
    <col min="4" max="4" width="8.25390625" style="1" customWidth="1"/>
    <col min="5" max="5" width="10.50390625" style="1" customWidth="1"/>
    <col min="6" max="6" width="9.625" style="1" customWidth="1"/>
    <col min="7" max="7" width="8.375" style="1" customWidth="1"/>
    <col min="8" max="8" width="12.00390625" style="1" customWidth="1"/>
    <col min="9" max="9" width="11.625" style="1" customWidth="1"/>
    <col min="10" max="10" width="9.50390625" style="1" customWidth="1"/>
    <col min="11" max="11" width="11.50390625" style="1" customWidth="1"/>
    <col min="12" max="12" width="10.50390625" style="2" customWidth="1"/>
    <col min="13" max="13" width="9.50390625" style="2" customWidth="1"/>
    <col min="14" max="14" width="17.50390625" style="1" customWidth="1"/>
    <col min="15" max="16384" width="40.50390625" style="1" customWidth="1"/>
  </cols>
  <sheetData>
    <row r="1" spans="1:7" ht="15">
      <c r="A1" s="58" t="s">
        <v>89</v>
      </c>
      <c r="B1" s="58"/>
      <c r="C1" s="58"/>
      <c r="D1" s="58"/>
      <c r="E1" s="58"/>
      <c r="F1" s="58"/>
      <c r="G1" s="58"/>
    </row>
    <row r="2" spans="1:11" ht="15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3"/>
      <c r="K2" s="3"/>
    </row>
    <row r="3" spans="1:9" ht="15">
      <c r="A3" s="62" t="s">
        <v>132</v>
      </c>
      <c r="B3" s="62"/>
      <c r="C3" s="62"/>
      <c r="D3" s="62"/>
      <c r="E3" s="62"/>
      <c r="F3" s="62"/>
      <c r="G3" s="62"/>
      <c r="H3" s="62"/>
      <c r="I3" s="62"/>
    </row>
    <row r="4" spans="1:13" ht="15.75" customHeight="1" thickBot="1">
      <c r="A4" s="4"/>
      <c r="B4" s="4"/>
      <c r="C4" s="4"/>
      <c r="D4" s="5"/>
      <c r="G4" s="5"/>
      <c r="L4" s="6"/>
      <c r="M4" s="6" t="s">
        <v>92</v>
      </c>
    </row>
    <row r="5" spans="1:13" ht="14.25" thickBot="1">
      <c r="A5" s="7" t="s">
        <v>7</v>
      </c>
      <c r="B5" s="59" t="s">
        <v>81</v>
      </c>
      <c r="C5" s="60"/>
      <c r="D5" s="56" t="s">
        <v>115</v>
      </c>
      <c r="E5" s="55" t="s">
        <v>82</v>
      </c>
      <c r="F5" s="55"/>
      <c r="G5" s="56" t="s">
        <v>115</v>
      </c>
      <c r="H5" s="55" t="s">
        <v>90</v>
      </c>
      <c r="I5" s="55"/>
      <c r="J5" s="56" t="s">
        <v>115</v>
      </c>
      <c r="K5" s="55" t="s">
        <v>114</v>
      </c>
      <c r="L5" s="55"/>
      <c r="M5" s="56" t="s">
        <v>115</v>
      </c>
    </row>
    <row r="6" spans="1:13" ht="14.25" thickBot="1">
      <c r="A6" s="8"/>
      <c r="B6" s="9" t="s">
        <v>133</v>
      </c>
      <c r="C6" s="9" t="s">
        <v>119</v>
      </c>
      <c r="D6" s="57"/>
      <c r="E6" s="9" t="s">
        <v>133</v>
      </c>
      <c r="F6" s="9" t="s">
        <v>119</v>
      </c>
      <c r="G6" s="57"/>
      <c r="H6" s="9" t="s">
        <v>133</v>
      </c>
      <c r="I6" s="9" t="s">
        <v>119</v>
      </c>
      <c r="J6" s="57"/>
      <c r="K6" s="9" t="s">
        <v>119</v>
      </c>
      <c r="L6" s="9" t="s">
        <v>120</v>
      </c>
      <c r="M6" s="57"/>
    </row>
    <row r="7" spans="1:13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</row>
    <row r="8" spans="1:15" ht="12.75">
      <c r="A8" s="38" t="s">
        <v>29</v>
      </c>
      <c r="B8" s="21">
        <f>B9+B10+B12+B13+B14+B15+B16+B17+B18+B19+B20+B21+B22+B23+B24+B26+B27+B28+B29+B30+B33+B34+B35+B36+B25</f>
        <v>95435.20000000001</v>
      </c>
      <c r="C8" s="21">
        <f>C9+C10+C12+C13+C14+C15+C16+C17+C18+C19+C20+C21+C22+C23+C24+C26+C27+C28+C29+C30+C33+C34+C35+C36+C25</f>
        <v>88469.10000000002</v>
      </c>
      <c r="D8" s="22">
        <f>C8/B8*100</f>
        <v>92.70070162791089</v>
      </c>
      <c r="E8" s="21">
        <f>E9+E10+E12+E13+E14+E15+E16+E17+E18+E19+E20+E21+E22+E23+E24+E26+E27+E28+E29+E30+E33+E34+E35+E36+E25</f>
        <v>194030.9</v>
      </c>
      <c r="F8" s="21">
        <f>F9+F10+F12+F13+F14+F15+F16+F17+F18+F19+F20+F21+F22+F23+F24+F26+F27+F28+F29+F30+F33+F34+F35+F36+F25</f>
        <v>174031.9</v>
      </c>
      <c r="G8" s="21">
        <f>(F8/E8)*100</f>
        <v>89.69287881466302</v>
      </c>
      <c r="H8" s="21">
        <f>H9+H10+H12+H13+H14+H15+H16+H17+H18+H19+H20+H21+H22+H23+H24+H26+H27+H28+H29+H30+H33+H34+H35+H36+H25</f>
        <v>271199.9</v>
      </c>
      <c r="I8" s="21">
        <f>I9+I10+I12+I13+I14+I15+I16+I17+I18+I19+I20+I21+I22+I23+I24+I26+I27+I28+I29+I30+I33+I34+I35+I36+I25</f>
        <v>254887</v>
      </c>
      <c r="J8" s="22">
        <f>I8/H8*100</f>
        <v>93.98491666110496</v>
      </c>
      <c r="K8" s="21">
        <f>K9+K10+K12+K13+K14+K15+K16+K17+K18+K19+K20+K21+K22+K23+K24+K26+K27+K28+K29+K30+K33+K34+K35+K36+K25</f>
        <v>375279.30000000005</v>
      </c>
      <c r="L8" s="21">
        <f>L9+L10+L12+L13+L14+L15+L16+L17+L18+L19+L20+L21+L22+L23+L24+L26+L27+L28+L29+L30+L33+L34+L35+L36+L25</f>
        <v>356344.5000000001</v>
      </c>
      <c r="M8" s="23">
        <f>L8/K8*100</f>
        <v>94.95447790485649</v>
      </c>
      <c r="O8" s="15"/>
    </row>
    <row r="9" spans="1:13" ht="12.75" hidden="1">
      <c r="A9" s="39" t="s">
        <v>5</v>
      </c>
      <c r="B9" s="24"/>
      <c r="C9" s="24"/>
      <c r="D9" s="22" t="e">
        <f aca="true" t="shared" si="0" ref="D9:D72">C9/B9*100</f>
        <v>#DIV/0!</v>
      </c>
      <c r="E9" s="24"/>
      <c r="F9" s="24"/>
      <c r="G9" s="21" t="e">
        <f aca="true" t="shared" si="1" ref="G9:G72">(F9/E9)*100</f>
        <v>#DIV/0!</v>
      </c>
      <c r="H9" s="24"/>
      <c r="I9" s="24"/>
      <c r="J9" s="22" t="e">
        <f aca="true" t="shared" si="2" ref="J9:J72">I9/H9*100</f>
        <v>#DIV/0!</v>
      </c>
      <c r="K9" s="16"/>
      <c r="L9" s="17"/>
      <c r="M9" s="23" t="e">
        <f aca="true" t="shared" si="3" ref="M9:M72">L9/K9*100</f>
        <v>#DIV/0!</v>
      </c>
    </row>
    <row r="10" spans="1:13" ht="12.75">
      <c r="A10" s="39" t="s">
        <v>2</v>
      </c>
      <c r="B10" s="24">
        <v>60763.9</v>
      </c>
      <c r="C10" s="24">
        <v>61696.7</v>
      </c>
      <c r="D10" s="25">
        <f t="shared" si="0"/>
        <v>101.53512200500626</v>
      </c>
      <c r="E10" s="24">
        <v>119383.5</v>
      </c>
      <c r="F10" s="24">
        <v>123578.4</v>
      </c>
      <c r="G10" s="24">
        <f t="shared" si="1"/>
        <v>103.51380215858974</v>
      </c>
      <c r="H10" s="24">
        <v>168431.3</v>
      </c>
      <c r="I10" s="24">
        <v>181929.7</v>
      </c>
      <c r="J10" s="25">
        <f t="shared" si="2"/>
        <v>108.0141873867862</v>
      </c>
      <c r="K10" s="17">
        <v>236902.6</v>
      </c>
      <c r="L10" s="17">
        <v>249935.6</v>
      </c>
      <c r="M10" s="27">
        <f t="shared" si="3"/>
        <v>105.501417038057</v>
      </c>
    </row>
    <row r="11" spans="1:13" ht="24" customHeight="1" hidden="1">
      <c r="A11" s="39" t="s">
        <v>32</v>
      </c>
      <c r="B11" s="24"/>
      <c r="C11" s="24"/>
      <c r="D11" s="25" t="e">
        <f t="shared" si="0"/>
        <v>#DIV/0!</v>
      </c>
      <c r="E11" s="24"/>
      <c r="F11" s="24"/>
      <c r="G11" s="24" t="e">
        <f t="shared" si="1"/>
        <v>#DIV/0!</v>
      </c>
      <c r="H11" s="24"/>
      <c r="I11" s="24"/>
      <c r="J11" s="25" t="e">
        <f t="shared" si="2"/>
        <v>#DIV/0!</v>
      </c>
      <c r="K11" s="17"/>
      <c r="L11" s="17"/>
      <c r="M11" s="27" t="e">
        <f t="shared" si="3"/>
        <v>#DIV/0!</v>
      </c>
    </row>
    <row r="12" spans="1:13" ht="30.75" customHeight="1">
      <c r="A12" s="39" t="s">
        <v>25</v>
      </c>
      <c r="B12" s="24">
        <v>2198.9</v>
      </c>
      <c r="C12" s="24">
        <v>2137.9</v>
      </c>
      <c r="D12" s="25">
        <f t="shared" si="0"/>
        <v>97.22588567010779</v>
      </c>
      <c r="E12" s="24">
        <v>4298.2</v>
      </c>
      <c r="F12" s="24">
        <v>3994.9</v>
      </c>
      <c r="G12" s="24">
        <f t="shared" si="1"/>
        <v>92.94355776836815</v>
      </c>
      <c r="H12" s="24">
        <v>6749.6</v>
      </c>
      <c r="I12" s="24">
        <v>6482</v>
      </c>
      <c r="J12" s="25">
        <f t="shared" si="2"/>
        <v>96.03532061159179</v>
      </c>
      <c r="K12" s="17">
        <v>9099.8</v>
      </c>
      <c r="L12" s="17">
        <v>8772.5</v>
      </c>
      <c r="M12" s="27">
        <f t="shared" si="3"/>
        <v>96.40321765313524</v>
      </c>
    </row>
    <row r="13" spans="1:13" s="18" customFormat="1" ht="26.25" customHeight="1">
      <c r="A13" s="39" t="s">
        <v>99</v>
      </c>
      <c r="B13" s="24">
        <v>3338.1</v>
      </c>
      <c r="C13" s="24">
        <v>3382.4</v>
      </c>
      <c r="D13" s="25">
        <f t="shared" si="0"/>
        <v>101.32710224379137</v>
      </c>
      <c r="E13" s="24">
        <v>8024</v>
      </c>
      <c r="F13" s="24">
        <v>7143.2</v>
      </c>
      <c r="G13" s="24">
        <f t="shared" si="1"/>
        <v>89.02293120638085</v>
      </c>
      <c r="H13" s="24">
        <v>11121.9</v>
      </c>
      <c r="I13" s="24">
        <v>10540.3</v>
      </c>
      <c r="J13" s="25">
        <f t="shared" si="2"/>
        <v>94.77067767198051</v>
      </c>
      <c r="K13" s="17">
        <v>15401.4</v>
      </c>
      <c r="L13" s="17">
        <v>14511.7</v>
      </c>
      <c r="M13" s="27">
        <f t="shared" si="3"/>
        <v>94.22325243159713</v>
      </c>
    </row>
    <row r="14" spans="1:13" s="18" customFormat="1" ht="12.75">
      <c r="A14" s="39" t="s">
        <v>100</v>
      </c>
      <c r="B14" s="24">
        <v>4701</v>
      </c>
      <c r="C14" s="24">
        <v>5133.2</v>
      </c>
      <c r="D14" s="25">
        <f t="shared" si="0"/>
        <v>109.19378855562644</v>
      </c>
      <c r="E14" s="24">
        <v>10281.5</v>
      </c>
      <c r="F14" s="24">
        <v>9514.5</v>
      </c>
      <c r="G14" s="24">
        <f t="shared" si="1"/>
        <v>92.53999902737927</v>
      </c>
      <c r="H14" s="24">
        <v>15298.1</v>
      </c>
      <c r="I14" s="54">
        <v>12687.2</v>
      </c>
      <c r="J14" s="25">
        <f t="shared" si="2"/>
        <v>82.93317470797027</v>
      </c>
      <c r="K14" s="17">
        <v>20374.4</v>
      </c>
      <c r="L14" s="17">
        <v>17653.7</v>
      </c>
      <c r="M14" s="27">
        <f t="shared" si="3"/>
        <v>86.6464779330925</v>
      </c>
    </row>
    <row r="15" spans="1:13" s="18" customFormat="1" ht="12.75">
      <c r="A15" s="39" t="s">
        <v>101</v>
      </c>
      <c r="B15" s="24">
        <v>0</v>
      </c>
      <c r="C15" s="24">
        <v>-9.6</v>
      </c>
      <c r="D15" s="25"/>
      <c r="E15" s="24">
        <v>0</v>
      </c>
      <c r="F15" s="24">
        <v>-9.2</v>
      </c>
      <c r="G15" s="24"/>
      <c r="H15" s="24">
        <v>-10.6</v>
      </c>
      <c r="I15" s="24">
        <v>-9.2</v>
      </c>
      <c r="J15" s="25">
        <f t="shared" si="2"/>
        <v>86.79245283018867</v>
      </c>
      <c r="K15" s="17">
        <v>-10.5</v>
      </c>
      <c r="L15" s="17">
        <v>-9.1</v>
      </c>
      <c r="M15" s="27">
        <f t="shared" si="3"/>
        <v>86.66666666666666</v>
      </c>
    </row>
    <row r="16" spans="1:13" s="18" customFormat="1" ht="26.25">
      <c r="A16" s="39" t="s">
        <v>102</v>
      </c>
      <c r="B16" s="24">
        <v>42.1</v>
      </c>
      <c r="C16" s="24">
        <v>319.9</v>
      </c>
      <c r="D16" s="25" t="s">
        <v>134</v>
      </c>
      <c r="E16" s="24">
        <v>107.4</v>
      </c>
      <c r="F16" s="24">
        <v>301.6</v>
      </c>
      <c r="G16" s="24" t="s">
        <v>117</v>
      </c>
      <c r="H16" s="24">
        <v>140.3</v>
      </c>
      <c r="I16" s="24">
        <v>365.9</v>
      </c>
      <c r="J16" s="25" t="s">
        <v>117</v>
      </c>
      <c r="K16" s="17">
        <v>483.9</v>
      </c>
      <c r="L16" s="17">
        <v>625</v>
      </c>
      <c r="M16" s="27">
        <f t="shared" si="3"/>
        <v>129.1589171316388</v>
      </c>
    </row>
    <row r="17" spans="1:13" ht="13.5" customHeight="1">
      <c r="A17" s="39" t="s">
        <v>11</v>
      </c>
      <c r="B17" s="24">
        <v>807.7</v>
      </c>
      <c r="C17" s="24">
        <v>1904.1</v>
      </c>
      <c r="D17" s="25">
        <f t="shared" si="0"/>
        <v>235.74346910981797</v>
      </c>
      <c r="E17" s="24">
        <v>983.1</v>
      </c>
      <c r="F17" s="24">
        <v>2137.1</v>
      </c>
      <c r="G17" s="24" t="s">
        <v>117</v>
      </c>
      <c r="H17" s="24">
        <v>1741.6</v>
      </c>
      <c r="I17" s="24">
        <v>2509.8</v>
      </c>
      <c r="J17" s="25">
        <f t="shared" si="2"/>
        <v>144.10886541111623</v>
      </c>
      <c r="K17" s="17">
        <v>5204.9</v>
      </c>
      <c r="L17" s="17">
        <v>6487.4</v>
      </c>
      <c r="M17" s="27">
        <f t="shared" si="3"/>
        <v>124.64024284808546</v>
      </c>
    </row>
    <row r="18" spans="1:13" ht="12.75" hidden="1">
      <c r="A18" s="39" t="s">
        <v>12</v>
      </c>
      <c r="B18" s="24"/>
      <c r="C18" s="24"/>
      <c r="D18" s="25" t="e">
        <f t="shared" si="0"/>
        <v>#DIV/0!</v>
      </c>
      <c r="E18" s="24"/>
      <c r="F18" s="24"/>
      <c r="G18" s="24" t="e">
        <f t="shared" si="1"/>
        <v>#DIV/0!</v>
      </c>
      <c r="H18" s="24"/>
      <c r="I18" s="24"/>
      <c r="J18" s="25" t="e">
        <f t="shared" si="2"/>
        <v>#DIV/0!</v>
      </c>
      <c r="K18" s="17"/>
      <c r="L18" s="17"/>
      <c r="M18" s="27" t="e">
        <f t="shared" si="3"/>
        <v>#DIV/0!</v>
      </c>
    </row>
    <row r="19" spans="1:13" ht="12" customHeight="1">
      <c r="A19" s="39" t="s">
        <v>13</v>
      </c>
      <c r="B19" s="24">
        <v>191.6</v>
      </c>
      <c r="C19" s="24">
        <v>169.1</v>
      </c>
      <c r="D19" s="25">
        <f t="shared" si="0"/>
        <v>88.25678496868477</v>
      </c>
      <c r="E19" s="24">
        <v>337.3</v>
      </c>
      <c r="F19" s="24">
        <v>311.5</v>
      </c>
      <c r="G19" s="24">
        <f t="shared" si="1"/>
        <v>92.35102282834272</v>
      </c>
      <c r="H19" s="24">
        <v>615.2</v>
      </c>
      <c r="I19" s="24">
        <v>472.9</v>
      </c>
      <c r="J19" s="25">
        <f t="shared" si="2"/>
        <v>76.86931079323797</v>
      </c>
      <c r="K19" s="17">
        <v>1535.1</v>
      </c>
      <c r="L19" s="17">
        <v>1551.6</v>
      </c>
      <c r="M19" s="27">
        <f t="shared" si="3"/>
        <v>101.07484854406879</v>
      </c>
    </row>
    <row r="20" spans="1:13" ht="12.75" hidden="1">
      <c r="A20" s="39" t="s">
        <v>0</v>
      </c>
      <c r="B20" s="24"/>
      <c r="C20" s="24"/>
      <c r="D20" s="25" t="e">
        <f t="shared" si="0"/>
        <v>#DIV/0!</v>
      </c>
      <c r="E20" s="24"/>
      <c r="F20" s="24"/>
      <c r="G20" s="24" t="e">
        <f t="shared" si="1"/>
        <v>#DIV/0!</v>
      </c>
      <c r="H20" s="24"/>
      <c r="I20" s="24"/>
      <c r="J20" s="25" t="e">
        <f t="shared" si="2"/>
        <v>#DIV/0!</v>
      </c>
      <c r="K20" s="17"/>
      <c r="L20" s="17"/>
      <c r="M20" s="27" t="e">
        <f t="shared" si="3"/>
        <v>#DIV/0!</v>
      </c>
    </row>
    <row r="21" spans="1:13" ht="12" customHeight="1">
      <c r="A21" s="39" t="s">
        <v>1</v>
      </c>
      <c r="B21" s="24">
        <v>4324.9</v>
      </c>
      <c r="C21" s="24">
        <v>4109.7</v>
      </c>
      <c r="D21" s="25">
        <f t="shared" si="0"/>
        <v>95.02416240837938</v>
      </c>
      <c r="E21" s="24">
        <v>7454.1</v>
      </c>
      <c r="F21" s="24">
        <v>6472</v>
      </c>
      <c r="G21" s="24">
        <f t="shared" si="1"/>
        <v>86.82470050039575</v>
      </c>
      <c r="H21" s="24">
        <v>12396</v>
      </c>
      <c r="I21" s="24">
        <v>9736.9</v>
      </c>
      <c r="J21" s="25">
        <f t="shared" si="2"/>
        <v>78.5487253952888</v>
      </c>
      <c r="K21" s="17">
        <v>17673.4</v>
      </c>
      <c r="L21" s="17">
        <v>15745.4</v>
      </c>
      <c r="M21" s="27">
        <f t="shared" si="3"/>
        <v>89.09095024160601</v>
      </c>
    </row>
    <row r="22" spans="1:13" ht="12.75" hidden="1">
      <c r="A22" s="39" t="s">
        <v>3</v>
      </c>
      <c r="B22" s="24"/>
      <c r="C22" s="24"/>
      <c r="D22" s="25" t="e">
        <f t="shared" si="0"/>
        <v>#DIV/0!</v>
      </c>
      <c r="E22" s="24"/>
      <c r="F22" s="24"/>
      <c r="G22" s="24" t="e">
        <f t="shared" si="1"/>
        <v>#DIV/0!</v>
      </c>
      <c r="H22" s="24"/>
      <c r="I22" s="24"/>
      <c r="J22" s="25" t="e">
        <f t="shared" si="2"/>
        <v>#DIV/0!</v>
      </c>
      <c r="K22" s="17"/>
      <c r="L22" s="17"/>
      <c r="M22" s="27" t="e">
        <f t="shared" si="3"/>
        <v>#DIV/0!</v>
      </c>
    </row>
    <row r="23" spans="1:13" ht="26.25" hidden="1">
      <c r="A23" s="39" t="s">
        <v>22</v>
      </c>
      <c r="B23" s="24"/>
      <c r="C23" s="24"/>
      <c r="D23" s="25" t="e">
        <f t="shared" si="0"/>
        <v>#DIV/0!</v>
      </c>
      <c r="E23" s="24"/>
      <c r="F23" s="24"/>
      <c r="G23" s="24" t="e">
        <f t="shared" si="1"/>
        <v>#DIV/0!</v>
      </c>
      <c r="H23" s="24"/>
      <c r="I23" s="24"/>
      <c r="J23" s="25" t="e">
        <f t="shared" si="2"/>
        <v>#DIV/0!</v>
      </c>
      <c r="K23" s="17"/>
      <c r="L23" s="17"/>
      <c r="M23" s="27" t="e">
        <f t="shared" si="3"/>
        <v>#DIV/0!</v>
      </c>
    </row>
    <row r="24" spans="1:13" s="18" customFormat="1" ht="15" customHeight="1">
      <c r="A24" s="39" t="s">
        <v>125</v>
      </c>
      <c r="B24" s="24">
        <v>2374.6</v>
      </c>
      <c r="C24" s="24">
        <v>1946.1</v>
      </c>
      <c r="D24" s="25">
        <f t="shared" si="0"/>
        <v>81.95485555461973</v>
      </c>
      <c r="E24" s="24">
        <v>5461.9</v>
      </c>
      <c r="F24" s="24">
        <v>4365</v>
      </c>
      <c r="G24" s="24">
        <f t="shared" si="1"/>
        <v>79.91724491477325</v>
      </c>
      <c r="H24" s="24">
        <v>8404.3</v>
      </c>
      <c r="I24" s="24">
        <v>6354.5</v>
      </c>
      <c r="J24" s="25">
        <f t="shared" si="2"/>
        <v>75.61010435134396</v>
      </c>
      <c r="K24" s="17">
        <v>11246.2</v>
      </c>
      <c r="L24" s="17">
        <v>8263.4</v>
      </c>
      <c r="M24" s="27">
        <f t="shared" si="3"/>
        <v>73.47726343120343</v>
      </c>
    </row>
    <row r="25" spans="1:13" s="18" customFormat="1" ht="25.5" customHeight="1">
      <c r="A25" s="39" t="s">
        <v>103</v>
      </c>
      <c r="B25" s="24"/>
      <c r="C25" s="24"/>
      <c r="D25" s="25"/>
      <c r="E25" s="24"/>
      <c r="F25" s="24"/>
      <c r="G25" s="24"/>
      <c r="H25" s="24"/>
      <c r="I25" s="24"/>
      <c r="J25" s="25"/>
      <c r="K25" s="17">
        <v>0.5</v>
      </c>
      <c r="L25" s="17"/>
      <c r="M25" s="27">
        <f t="shared" si="3"/>
        <v>0</v>
      </c>
    </row>
    <row r="26" spans="1:13" s="18" customFormat="1" ht="26.25">
      <c r="A26" s="39" t="s">
        <v>83</v>
      </c>
      <c r="B26" s="24">
        <v>6322.4</v>
      </c>
      <c r="C26" s="24">
        <v>6187.5</v>
      </c>
      <c r="D26" s="25">
        <f t="shared" si="0"/>
        <v>97.86631658863723</v>
      </c>
      <c r="E26" s="24">
        <v>12578</v>
      </c>
      <c r="F26" s="24">
        <v>12094.7</v>
      </c>
      <c r="G26" s="24">
        <f t="shared" si="1"/>
        <v>96.15757672125935</v>
      </c>
      <c r="H26" s="24">
        <v>18291.7</v>
      </c>
      <c r="I26" s="24">
        <v>18367.2</v>
      </c>
      <c r="J26" s="25">
        <f t="shared" si="2"/>
        <v>100.41275551206286</v>
      </c>
      <c r="K26" s="17">
        <v>24568.4</v>
      </c>
      <c r="L26" s="17">
        <v>25443.8</v>
      </c>
      <c r="M26" s="27">
        <f t="shared" si="3"/>
        <v>103.56311359307075</v>
      </c>
    </row>
    <row r="27" spans="1:13" ht="12.75">
      <c r="A27" s="39" t="s">
        <v>14</v>
      </c>
      <c r="B27" s="24">
        <v>635</v>
      </c>
      <c r="C27" s="24">
        <v>704.1</v>
      </c>
      <c r="D27" s="25">
        <f t="shared" si="0"/>
        <v>110.88188976377953</v>
      </c>
      <c r="E27" s="24">
        <v>1122.8</v>
      </c>
      <c r="F27" s="24">
        <v>1351.2</v>
      </c>
      <c r="G27" s="24">
        <f t="shared" si="1"/>
        <v>120.34200213751336</v>
      </c>
      <c r="H27" s="24">
        <v>1506.4</v>
      </c>
      <c r="I27" s="24">
        <v>1799.4</v>
      </c>
      <c r="J27" s="25">
        <f t="shared" si="2"/>
        <v>119.45034519383961</v>
      </c>
      <c r="K27" s="17">
        <v>2003.2</v>
      </c>
      <c r="L27" s="17">
        <v>2234.4</v>
      </c>
      <c r="M27" s="27">
        <f t="shared" si="3"/>
        <v>111.54153354632588</v>
      </c>
    </row>
    <row r="28" spans="1:13" ht="12.75" hidden="1">
      <c r="A28" s="39" t="s">
        <v>15</v>
      </c>
      <c r="B28" s="24"/>
      <c r="C28" s="24"/>
      <c r="D28" s="25" t="e">
        <f t="shared" si="0"/>
        <v>#DIV/0!</v>
      </c>
      <c r="E28" s="24"/>
      <c r="F28" s="24"/>
      <c r="G28" s="24" t="e">
        <f t="shared" si="1"/>
        <v>#DIV/0!</v>
      </c>
      <c r="H28" s="24"/>
      <c r="I28" s="24"/>
      <c r="J28" s="25" t="e">
        <f t="shared" si="2"/>
        <v>#DIV/0!</v>
      </c>
      <c r="K28" s="17"/>
      <c r="L28" s="17"/>
      <c r="M28" s="27" t="e">
        <f t="shared" si="3"/>
        <v>#DIV/0!</v>
      </c>
    </row>
    <row r="29" spans="1:13" ht="12.75" hidden="1">
      <c r="A29" s="39" t="s">
        <v>30</v>
      </c>
      <c r="B29" s="24"/>
      <c r="C29" s="24"/>
      <c r="D29" s="25" t="e">
        <f t="shared" si="0"/>
        <v>#DIV/0!</v>
      </c>
      <c r="E29" s="24"/>
      <c r="F29" s="24"/>
      <c r="G29" s="24" t="e">
        <f t="shared" si="1"/>
        <v>#DIV/0!</v>
      </c>
      <c r="H29" s="24"/>
      <c r="I29" s="24"/>
      <c r="J29" s="25" t="e">
        <f t="shared" si="2"/>
        <v>#DIV/0!</v>
      </c>
      <c r="K29" s="17"/>
      <c r="L29" s="17"/>
      <c r="M29" s="27" t="e">
        <f t="shared" si="3"/>
        <v>#DIV/0!</v>
      </c>
    </row>
    <row r="30" spans="1:13" s="18" customFormat="1" ht="12.75">
      <c r="A30" s="39" t="s">
        <v>84</v>
      </c>
      <c r="B30" s="24">
        <v>8405.8</v>
      </c>
      <c r="C30" s="24">
        <v>112.1</v>
      </c>
      <c r="D30" s="25">
        <f t="shared" si="0"/>
        <v>1.3336029884127627</v>
      </c>
      <c r="E30" s="24">
        <v>18824.6</v>
      </c>
      <c r="F30" s="24">
        <v>737.3</v>
      </c>
      <c r="G30" s="24">
        <f t="shared" si="1"/>
        <v>3.9166834886265844</v>
      </c>
      <c r="H30" s="24">
        <v>19014.5</v>
      </c>
      <c r="I30" s="24">
        <v>751.5</v>
      </c>
      <c r="J30" s="25">
        <f t="shared" si="2"/>
        <v>3.9522469694180757</v>
      </c>
      <c r="K30" s="17">
        <v>21605.8</v>
      </c>
      <c r="L30" s="17">
        <v>905.5</v>
      </c>
      <c r="M30" s="27">
        <f t="shared" si="3"/>
        <v>4.19100426737265</v>
      </c>
    </row>
    <row r="31" spans="1:13" s="18" customFormat="1" ht="12.75" customHeight="1" hidden="1">
      <c r="A31" s="39" t="s">
        <v>16</v>
      </c>
      <c r="B31" s="24"/>
      <c r="C31" s="24"/>
      <c r="D31" s="25" t="e">
        <f t="shared" si="0"/>
        <v>#DIV/0!</v>
      </c>
      <c r="E31" s="24"/>
      <c r="F31" s="24"/>
      <c r="G31" s="24" t="e">
        <f t="shared" si="1"/>
        <v>#DIV/0!</v>
      </c>
      <c r="H31" s="24"/>
      <c r="I31" s="24"/>
      <c r="J31" s="25" t="e">
        <f t="shared" si="2"/>
        <v>#DIV/0!</v>
      </c>
      <c r="K31" s="17"/>
      <c r="L31" s="17"/>
      <c r="M31" s="27" t="e">
        <f t="shared" si="3"/>
        <v>#DIV/0!</v>
      </c>
    </row>
    <row r="32" spans="1:13" s="18" customFormat="1" ht="24" customHeight="1" hidden="1">
      <c r="A32" s="39" t="s">
        <v>23</v>
      </c>
      <c r="B32" s="24"/>
      <c r="C32" s="24"/>
      <c r="D32" s="25" t="e">
        <f t="shared" si="0"/>
        <v>#DIV/0!</v>
      </c>
      <c r="E32" s="24"/>
      <c r="F32" s="24"/>
      <c r="G32" s="24" t="e">
        <f t="shared" si="1"/>
        <v>#DIV/0!</v>
      </c>
      <c r="H32" s="24"/>
      <c r="I32" s="24"/>
      <c r="J32" s="25" t="e">
        <f t="shared" si="2"/>
        <v>#DIV/0!</v>
      </c>
      <c r="K32" s="17"/>
      <c r="L32" s="17"/>
      <c r="M32" s="27" t="e">
        <f t="shared" si="3"/>
        <v>#DIV/0!</v>
      </c>
    </row>
    <row r="33" spans="1:13" s="18" customFormat="1" ht="12.75">
      <c r="A33" s="39" t="s">
        <v>85</v>
      </c>
      <c r="B33" s="24">
        <v>135.1</v>
      </c>
      <c r="C33" s="24">
        <v>69.3</v>
      </c>
      <c r="D33" s="25">
        <f t="shared" si="0"/>
        <v>51.29533678756477</v>
      </c>
      <c r="E33" s="24">
        <v>709.7</v>
      </c>
      <c r="F33" s="24">
        <v>720.9</v>
      </c>
      <c r="G33" s="24">
        <f t="shared" si="1"/>
        <v>101.57813160490348</v>
      </c>
      <c r="H33" s="24">
        <v>1846.9</v>
      </c>
      <c r="I33" s="24">
        <v>1014.7</v>
      </c>
      <c r="J33" s="25">
        <f t="shared" si="2"/>
        <v>54.9407114624506</v>
      </c>
      <c r="K33" s="17">
        <v>1951</v>
      </c>
      <c r="L33" s="17">
        <v>1636.9</v>
      </c>
      <c r="M33" s="27">
        <f t="shared" si="3"/>
        <v>83.90056381342902</v>
      </c>
    </row>
    <row r="34" spans="1:13" s="18" customFormat="1" ht="16.5" customHeight="1" hidden="1">
      <c r="A34" s="39" t="s">
        <v>86</v>
      </c>
      <c r="B34" s="24"/>
      <c r="C34" s="24"/>
      <c r="D34" s="25" t="e">
        <f t="shared" si="0"/>
        <v>#DIV/0!</v>
      </c>
      <c r="E34" s="24"/>
      <c r="F34" s="24"/>
      <c r="G34" s="24" t="e">
        <f t="shared" si="1"/>
        <v>#DIV/0!</v>
      </c>
      <c r="H34" s="24"/>
      <c r="I34" s="24"/>
      <c r="J34" s="25" t="e">
        <f t="shared" si="2"/>
        <v>#DIV/0!</v>
      </c>
      <c r="K34" s="17"/>
      <c r="L34" s="17"/>
      <c r="M34" s="27" t="e">
        <f t="shared" si="3"/>
        <v>#DIV/0!</v>
      </c>
    </row>
    <row r="35" spans="1:13" s="18" customFormat="1" ht="12.75">
      <c r="A35" s="39" t="s">
        <v>87</v>
      </c>
      <c r="B35" s="24">
        <v>1104.7</v>
      </c>
      <c r="C35" s="24">
        <v>473.3</v>
      </c>
      <c r="D35" s="25">
        <f t="shared" si="0"/>
        <v>42.844211098035665</v>
      </c>
      <c r="E35" s="24">
        <v>4165</v>
      </c>
      <c r="F35" s="24">
        <v>958.9</v>
      </c>
      <c r="G35" s="24">
        <f t="shared" si="1"/>
        <v>23.02280912364946</v>
      </c>
      <c r="H35" s="24">
        <v>5211.2</v>
      </c>
      <c r="I35" s="24">
        <v>1273.7</v>
      </c>
      <c r="J35" s="25">
        <f t="shared" si="2"/>
        <v>24.441587350322383</v>
      </c>
      <c r="K35" s="17">
        <v>6677.1</v>
      </c>
      <c r="L35" s="17">
        <v>1832</v>
      </c>
      <c r="M35" s="27">
        <f t="shared" si="3"/>
        <v>27.437060999535724</v>
      </c>
    </row>
    <row r="36" spans="1:13" s="18" customFormat="1" ht="12.75">
      <c r="A36" s="39" t="s">
        <v>88</v>
      </c>
      <c r="B36" s="24">
        <v>89.4</v>
      </c>
      <c r="C36" s="24">
        <v>133.3</v>
      </c>
      <c r="D36" s="25">
        <f t="shared" si="0"/>
        <v>149.10514541387025</v>
      </c>
      <c r="E36" s="24">
        <v>299.8</v>
      </c>
      <c r="F36" s="24">
        <v>359.9</v>
      </c>
      <c r="G36" s="24">
        <f t="shared" si="1"/>
        <v>120.04669779853234</v>
      </c>
      <c r="H36" s="24">
        <v>441.5</v>
      </c>
      <c r="I36" s="24">
        <v>610.5</v>
      </c>
      <c r="J36" s="25">
        <f t="shared" si="2"/>
        <v>138.27859569648925</v>
      </c>
      <c r="K36" s="17">
        <v>562.1</v>
      </c>
      <c r="L36" s="17">
        <v>754.7</v>
      </c>
      <c r="M36" s="27">
        <f t="shared" si="3"/>
        <v>134.2643657712151</v>
      </c>
    </row>
    <row r="37" spans="1:13" ht="36" customHeight="1" hidden="1">
      <c r="A37" s="40" t="s">
        <v>31</v>
      </c>
      <c r="B37" s="24"/>
      <c r="C37" s="24"/>
      <c r="D37" s="22" t="e">
        <f t="shared" si="0"/>
        <v>#DIV/0!</v>
      </c>
      <c r="E37" s="24"/>
      <c r="F37" s="24"/>
      <c r="G37" s="21" t="e">
        <f t="shared" si="1"/>
        <v>#DIV/0!</v>
      </c>
      <c r="H37" s="21"/>
      <c r="I37" s="21"/>
      <c r="J37" s="22" t="e">
        <f t="shared" si="2"/>
        <v>#DIV/0!</v>
      </c>
      <c r="K37" s="16"/>
      <c r="L37" s="17"/>
      <c r="M37" s="23" t="e">
        <f t="shared" si="3"/>
        <v>#DIV/0!</v>
      </c>
    </row>
    <row r="38" spans="1:13" ht="12.75">
      <c r="A38" s="38" t="s">
        <v>24</v>
      </c>
      <c r="B38" s="21">
        <f>B39+B46+B47+B48+B49+B50+B44</f>
        <v>299845.3</v>
      </c>
      <c r="C38" s="21">
        <f>C39+C46+C47+C48+C49+C50+C44</f>
        <v>287333.89999999997</v>
      </c>
      <c r="D38" s="22">
        <f t="shared" si="0"/>
        <v>95.82738165313913</v>
      </c>
      <c r="E38" s="21">
        <f>E40+E41+E42+E43+E48+E49+E50</f>
        <v>688802.2000000001</v>
      </c>
      <c r="F38" s="21">
        <f>F39+F46+F47+F48+F49+F50+F44</f>
        <v>696839.2000000001</v>
      </c>
      <c r="G38" s="21">
        <f t="shared" si="1"/>
        <v>101.16680811995084</v>
      </c>
      <c r="H38" s="21">
        <f>H40+H41+H42+H43+H48+H50</f>
        <v>1070272.4000000001</v>
      </c>
      <c r="I38" s="21">
        <f>I40+I41+I42+I43+I48+I50</f>
        <v>999780.8</v>
      </c>
      <c r="J38" s="22">
        <f t="shared" si="2"/>
        <v>93.41367674248163</v>
      </c>
      <c r="K38" s="21">
        <f>K40+K41+K42+K43+K48+K50+K49</f>
        <v>1607986</v>
      </c>
      <c r="L38" s="21">
        <f>L39+L46+L47+L48+L49+L50+L44</f>
        <v>1605512.4000000001</v>
      </c>
      <c r="M38" s="23">
        <f t="shared" si="3"/>
        <v>99.84616781489392</v>
      </c>
    </row>
    <row r="39" spans="1:13" ht="26.25">
      <c r="A39" s="41" t="s">
        <v>98</v>
      </c>
      <c r="B39" s="24">
        <v>305992.2</v>
      </c>
      <c r="C39" s="24">
        <v>287117.6</v>
      </c>
      <c r="D39" s="25">
        <f t="shared" si="0"/>
        <v>93.83167283349052</v>
      </c>
      <c r="E39" s="24">
        <v>696083.3</v>
      </c>
      <c r="F39" s="24">
        <v>695660.9</v>
      </c>
      <c r="G39" s="24">
        <f t="shared" si="1"/>
        <v>99.93931760753347</v>
      </c>
      <c r="H39" s="24">
        <v>1076867.9</v>
      </c>
      <c r="I39" s="24">
        <v>992432.2</v>
      </c>
      <c r="J39" s="25">
        <f t="shared" si="2"/>
        <v>92.15914041081548</v>
      </c>
      <c r="K39" s="24">
        <v>1615837.4</v>
      </c>
      <c r="L39" s="24">
        <v>1597388.6</v>
      </c>
      <c r="M39" s="27">
        <f t="shared" si="3"/>
        <v>98.85825145525163</v>
      </c>
    </row>
    <row r="40" spans="1:13" ht="26.25">
      <c r="A40" s="39" t="s">
        <v>126</v>
      </c>
      <c r="B40" s="24">
        <v>97794.5</v>
      </c>
      <c r="C40" s="24">
        <v>117401</v>
      </c>
      <c r="D40" s="25">
        <f t="shared" si="0"/>
        <v>120.04867349390815</v>
      </c>
      <c r="E40" s="24">
        <v>203584.5</v>
      </c>
      <c r="F40" s="24">
        <v>248409.5</v>
      </c>
      <c r="G40" s="24">
        <f t="shared" si="1"/>
        <v>122.01788446566412</v>
      </c>
      <c r="H40" s="24">
        <v>335838</v>
      </c>
      <c r="I40" s="24">
        <v>384638.5</v>
      </c>
      <c r="J40" s="25">
        <f t="shared" si="2"/>
        <v>114.53096433399436</v>
      </c>
      <c r="K40" s="17">
        <v>460344</v>
      </c>
      <c r="L40" s="17">
        <v>700265</v>
      </c>
      <c r="M40" s="27">
        <f t="shared" si="3"/>
        <v>152.11776410684183</v>
      </c>
    </row>
    <row r="41" spans="1:13" ht="26.25">
      <c r="A41" s="39" t="s">
        <v>26</v>
      </c>
      <c r="B41" s="24">
        <v>621.6</v>
      </c>
      <c r="C41" s="24">
        <v>16128</v>
      </c>
      <c r="D41" s="25" t="s">
        <v>123</v>
      </c>
      <c r="E41" s="24">
        <v>32881.2</v>
      </c>
      <c r="F41" s="24">
        <v>82158.4</v>
      </c>
      <c r="G41" s="24">
        <f t="shared" si="1"/>
        <v>249.86436018150192</v>
      </c>
      <c r="H41" s="24">
        <v>83986.4</v>
      </c>
      <c r="I41" s="24">
        <v>107647.2</v>
      </c>
      <c r="J41" s="25">
        <f t="shared" si="2"/>
        <v>128.17218025775603</v>
      </c>
      <c r="K41" s="17">
        <v>236428</v>
      </c>
      <c r="L41" s="17">
        <v>181125.9</v>
      </c>
      <c r="M41" s="27">
        <f t="shared" si="3"/>
        <v>76.60932715245234</v>
      </c>
    </row>
    <row r="42" spans="1:13" ht="26.25">
      <c r="A42" s="42" t="s">
        <v>27</v>
      </c>
      <c r="B42" s="24">
        <v>207576.1</v>
      </c>
      <c r="C42" s="24">
        <v>153588.6</v>
      </c>
      <c r="D42" s="25">
        <f t="shared" si="0"/>
        <v>73.99146626225274</v>
      </c>
      <c r="E42" s="24">
        <v>454166.8</v>
      </c>
      <c r="F42" s="24">
        <v>358110.3</v>
      </c>
      <c r="G42" s="24">
        <f t="shared" si="1"/>
        <v>78.84995116331709</v>
      </c>
      <c r="H42" s="24">
        <v>647149.8</v>
      </c>
      <c r="I42" s="24">
        <v>485448.2</v>
      </c>
      <c r="J42" s="25">
        <f t="shared" si="2"/>
        <v>75.01326586209251</v>
      </c>
      <c r="K42" s="17">
        <v>909198.2</v>
      </c>
      <c r="L42" s="17">
        <v>690399.4</v>
      </c>
      <c r="M42" s="27">
        <f t="shared" si="3"/>
        <v>75.93497215458632</v>
      </c>
    </row>
    <row r="43" spans="1:13" ht="12.75">
      <c r="A43" s="42" t="s">
        <v>28</v>
      </c>
      <c r="B43" s="24">
        <v>0</v>
      </c>
      <c r="C43" s="24">
        <v>0</v>
      </c>
      <c r="D43" s="25"/>
      <c r="E43" s="24">
        <v>5450.8</v>
      </c>
      <c r="F43" s="24">
        <v>6982.7</v>
      </c>
      <c r="G43" s="24">
        <f t="shared" si="1"/>
        <v>128.1041315036325</v>
      </c>
      <c r="H43" s="24">
        <v>9893.7</v>
      </c>
      <c r="I43" s="24">
        <v>14698.3</v>
      </c>
      <c r="J43" s="25">
        <f t="shared" si="2"/>
        <v>148.5622163599058</v>
      </c>
      <c r="K43" s="17">
        <v>9867.2</v>
      </c>
      <c r="L43" s="17">
        <v>25598.3</v>
      </c>
      <c r="M43" s="27" t="s">
        <v>117</v>
      </c>
    </row>
    <row r="44" spans="1:13" ht="15.75" customHeight="1" hidden="1">
      <c r="A44" s="42" t="s">
        <v>104</v>
      </c>
      <c r="B44" s="24"/>
      <c r="C44" s="24"/>
      <c r="D44" s="25" t="e">
        <f t="shared" si="0"/>
        <v>#DIV/0!</v>
      </c>
      <c r="E44" s="24"/>
      <c r="F44" s="24">
        <v>598.8</v>
      </c>
      <c r="G44" s="24" t="e">
        <f t="shared" si="1"/>
        <v>#DIV/0!</v>
      </c>
      <c r="H44" s="24">
        <v>615.8</v>
      </c>
      <c r="I44" s="24">
        <v>615.8</v>
      </c>
      <c r="J44" s="25">
        <f t="shared" si="2"/>
        <v>100</v>
      </c>
      <c r="K44" s="17"/>
      <c r="L44" s="17">
        <v>633.1</v>
      </c>
      <c r="M44" s="27" t="e">
        <f t="shared" si="3"/>
        <v>#DIV/0!</v>
      </c>
    </row>
    <row r="45" spans="1:13" ht="36" customHeight="1" hidden="1">
      <c r="A45" s="42" t="s">
        <v>33</v>
      </c>
      <c r="B45" s="24"/>
      <c r="C45" s="24"/>
      <c r="D45" s="25" t="e">
        <f t="shared" si="0"/>
        <v>#DIV/0!</v>
      </c>
      <c r="E45" s="24"/>
      <c r="F45" s="24"/>
      <c r="G45" s="24" t="e">
        <f t="shared" si="1"/>
        <v>#DIV/0!</v>
      </c>
      <c r="H45" s="24"/>
      <c r="I45" s="24"/>
      <c r="J45" s="25" t="e">
        <f t="shared" si="2"/>
        <v>#DIV/0!</v>
      </c>
      <c r="K45" s="17"/>
      <c r="L45" s="17"/>
      <c r="M45" s="27" t="e">
        <f t="shared" si="3"/>
        <v>#DIV/0!</v>
      </c>
    </row>
    <row r="46" spans="1:13" ht="18.75" customHeight="1" hidden="1">
      <c r="A46" s="41" t="s">
        <v>93</v>
      </c>
      <c r="B46" s="24"/>
      <c r="C46" s="24"/>
      <c r="D46" s="25" t="e">
        <f t="shared" si="0"/>
        <v>#DIV/0!</v>
      </c>
      <c r="E46" s="24"/>
      <c r="F46" s="24"/>
      <c r="G46" s="24" t="e">
        <f t="shared" si="1"/>
        <v>#DIV/0!</v>
      </c>
      <c r="H46" s="24"/>
      <c r="I46" s="24"/>
      <c r="J46" s="25" t="e">
        <f t="shared" si="2"/>
        <v>#DIV/0!</v>
      </c>
      <c r="K46" s="17"/>
      <c r="L46" s="17"/>
      <c r="M46" s="27" t="e">
        <f t="shared" si="3"/>
        <v>#DIV/0!</v>
      </c>
    </row>
    <row r="47" spans="1:13" ht="23.25" customHeight="1" hidden="1">
      <c r="A47" s="41" t="s">
        <v>94</v>
      </c>
      <c r="B47" s="24"/>
      <c r="C47" s="24"/>
      <c r="D47" s="25" t="e">
        <f t="shared" si="0"/>
        <v>#DIV/0!</v>
      </c>
      <c r="E47" s="24"/>
      <c r="F47" s="24"/>
      <c r="G47" s="24" t="e">
        <f t="shared" si="1"/>
        <v>#DIV/0!</v>
      </c>
      <c r="H47" s="24"/>
      <c r="I47" s="24"/>
      <c r="J47" s="25" t="e">
        <f t="shared" si="2"/>
        <v>#DIV/0!</v>
      </c>
      <c r="K47" s="17"/>
      <c r="L47" s="17"/>
      <c r="M47" s="27" t="e">
        <f t="shared" si="3"/>
        <v>#DIV/0!</v>
      </c>
    </row>
    <row r="48" spans="1:13" ht="18.75" customHeight="1">
      <c r="A48" s="41" t="s">
        <v>95</v>
      </c>
      <c r="B48" s="24">
        <v>49</v>
      </c>
      <c r="C48" s="24">
        <v>326.7</v>
      </c>
      <c r="D48" s="25" t="s">
        <v>122</v>
      </c>
      <c r="E48" s="24">
        <v>417.5</v>
      </c>
      <c r="F48" s="24">
        <v>723.3</v>
      </c>
      <c r="G48" s="24">
        <f t="shared" si="1"/>
        <v>173.24550898203591</v>
      </c>
      <c r="H48" s="24">
        <v>1274.4</v>
      </c>
      <c r="I48" s="24">
        <v>7498.7</v>
      </c>
      <c r="J48" s="25" t="s">
        <v>122</v>
      </c>
      <c r="K48" s="17">
        <v>1418.1</v>
      </c>
      <c r="L48" s="17">
        <v>7748.2</v>
      </c>
      <c r="M48" s="27" t="s">
        <v>124</v>
      </c>
    </row>
    <row r="49" spans="1:13" ht="51" customHeight="1" hidden="1">
      <c r="A49" s="51" t="s">
        <v>96</v>
      </c>
      <c r="B49" s="24"/>
      <c r="C49" s="24"/>
      <c r="D49" s="25" t="e">
        <f t="shared" si="0"/>
        <v>#DIV/0!</v>
      </c>
      <c r="E49" s="24"/>
      <c r="F49" s="24"/>
      <c r="G49" s="24" t="e">
        <f t="shared" si="1"/>
        <v>#DIV/0!</v>
      </c>
      <c r="H49" s="24"/>
      <c r="I49" s="24"/>
      <c r="J49" s="25" t="e">
        <f t="shared" si="2"/>
        <v>#DIV/0!</v>
      </c>
      <c r="K49" s="17"/>
      <c r="L49" s="17"/>
      <c r="M49" s="27" t="e">
        <f t="shared" si="3"/>
        <v>#DIV/0!</v>
      </c>
    </row>
    <row r="50" spans="1:13" ht="41.25" customHeight="1">
      <c r="A50" s="52" t="s">
        <v>97</v>
      </c>
      <c r="B50" s="24">
        <v>-6195.9</v>
      </c>
      <c r="C50" s="24">
        <v>-110.4</v>
      </c>
      <c r="D50" s="25">
        <f t="shared" si="0"/>
        <v>1.7818234639035493</v>
      </c>
      <c r="E50" s="24">
        <v>-7698.6</v>
      </c>
      <c r="F50" s="24">
        <v>-143.8</v>
      </c>
      <c r="G50" s="24">
        <f t="shared" si="1"/>
        <v>1.8678720806380382</v>
      </c>
      <c r="H50" s="24">
        <v>-7869.9</v>
      </c>
      <c r="I50" s="24">
        <v>-150.1</v>
      </c>
      <c r="J50" s="25">
        <f t="shared" si="2"/>
        <v>1.9072669284234869</v>
      </c>
      <c r="K50" s="17">
        <v>-9269.5</v>
      </c>
      <c r="L50" s="17">
        <v>-257.5</v>
      </c>
      <c r="M50" s="27">
        <f t="shared" si="3"/>
        <v>2.7779276120610605</v>
      </c>
    </row>
    <row r="51" spans="1:13" ht="12.75">
      <c r="A51" s="40" t="s">
        <v>4</v>
      </c>
      <c r="B51" s="29">
        <f>B8+B38</f>
        <v>395280.5</v>
      </c>
      <c r="C51" s="29">
        <f>C8+C38</f>
        <v>375803</v>
      </c>
      <c r="D51" s="22">
        <f t="shared" si="0"/>
        <v>95.07248650009296</v>
      </c>
      <c r="E51" s="29">
        <f>E8+E38</f>
        <v>882833.1000000001</v>
      </c>
      <c r="F51" s="29">
        <f>F8+F38</f>
        <v>870871.1000000001</v>
      </c>
      <c r="G51" s="21">
        <f t="shared" si="1"/>
        <v>98.64504400661914</v>
      </c>
      <c r="H51" s="29">
        <f>H8+H38</f>
        <v>1341472.3000000003</v>
      </c>
      <c r="I51" s="29">
        <f>I8+I38</f>
        <v>1254667.8</v>
      </c>
      <c r="J51" s="22">
        <f t="shared" si="2"/>
        <v>93.52916195138728</v>
      </c>
      <c r="K51" s="29">
        <f>K8+K38</f>
        <v>1983265.3</v>
      </c>
      <c r="L51" s="29">
        <f>L8+L38</f>
        <v>1961856.9000000004</v>
      </c>
      <c r="M51" s="23">
        <f t="shared" si="3"/>
        <v>98.9205478460194</v>
      </c>
    </row>
    <row r="52" spans="1:13" ht="12.75">
      <c r="A52" s="43"/>
      <c r="B52" s="21"/>
      <c r="C52" s="21"/>
      <c r="D52" s="22"/>
      <c r="E52" s="21"/>
      <c r="F52" s="21"/>
      <c r="G52" s="21"/>
      <c r="H52" s="21"/>
      <c r="I52" s="21"/>
      <c r="J52" s="22"/>
      <c r="K52" s="26"/>
      <c r="L52" s="28"/>
      <c r="M52" s="23"/>
    </row>
    <row r="53" spans="1:13" ht="12.75">
      <c r="A53" s="38" t="s">
        <v>17</v>
      </c>
      <c r="B53" s="21">
        <f>SUM(B54:B63)</f>
        <v>17420</v>
      </c>
      <c r="C53" s="49">
        <f>SUM(C54:C63)</f>
        <v>18388.300000000003</v>
      </c>
      <c r="D53" s="22">
        <f t="shared" si="0"/>
        <v>105.5585533869116</v>
      </c>
      <c r="E53" s="21">
        <f>SUM(E54:E63)</f>
        <v>35844</v>
      </c>
      <c r="F53" s="49">
        <f>SUM(F54:F63)</f>
        <v>35658.600000000006</v>
      </c>
      <c r="G53" s="21">
        <f t="shared" si="1"/>
        <v>99.48275862068967</v>
      </c>
      <c r="H53" s="21">
        <f>SUM(H54:H63)</f>
        <v>54183.7</v>
      </c>
      <c r="I53" s="21">
        <f>SUM(I54:I63)</f>
        <v>53593</v>
      </c>
      <c r="J53" s="22">
        <f t="shared" si="2"/>
        <v>98.9098197428378</v>
      </c>
      <c r="K53" s="21">
        <f>SUM(K54:K63)</f>
        <v>73474.3</v>
      </c>
      <c r="L53" s="21">
        <f>SUM(L54:L63)</f>
        <v>71913.5</v>
      </c>
      <c r="M53" s="23">
        <f t="shared" si="3"/>
        <v>97.87571980951162</v>
      </c>
    </row>
    <row r="54" spans="1:13" ht="26.25">
      <c r="A54" s="44" t="s">
        <v>37</v>
      </c>
      <c r="B54" s="50">
        <v>550.5</v>
      </c>
      <c r="C54" s="50">
        <v>507.9</v>
      </c>
      <c r="D54" s="25">
        <f t="shared" si="0"/>
        <v>92.26158038147139</v>
      </c>
      <c r="E54" s="24">
        <v>1005.4</v>
      </c>
      <c r="F54" s="24">
        <v>918.7</v>
      </c>
      <c r="G54" s="24">
        <f t="shared" si="1"/>
        <v>91.37656654068034</v>
      </c>
      <c r="H54" s="24">
        <v>1607.3</v>
      </c>
      <c r="I54" s="24">
        <v>1625.8</v>
      </c>
      <c r="J54" s="25">
        <f t="shared" si="2"/>
        <v>101.1509985690288</v>
      </c>
      <c r="K54" s="28">
        <v>2077.5</v>
      </c>
      <c r="L54" s="28">
        <v>2111.6</v>
      </c>
      <c r="M54" s="27">
        <f t="shared" si="3"/>
        <v>101.64139590854391</v>
      </c>
    </row>
    <row r="55" spans="1:13" ht="39">
      <c r="A55" s="44" t="s">
        <v>38</v>
      </c>
      <c r="B55" s="50">
        <v>752.2</v>
      </c>
      <c r="C55" s="50">
        <v>934.2</v>
      </c>
      <c r="D55" s="25">
        <f t="shared" si="0"/>
        <v>124.1956926349375</v>
      </c>
      <c r="E55" s="24">
        <v>1659.1</v>
      </c>
      <c r="F55" s="24">
        <v>1879</v>
      </c>
      <c r="G55" s="24">
        <f t="shared" si="1"/>
        <v>113.25417394973178</v>
      </c>
      <c r="H55" s="24">
        <v>2587.7</v>
      </c>
      <c r="I55" s="24">
        <v>2660.8</v>
      </c>
      <c r="J55" s="25">
        <f t="shared" si="2"/>
        <v>102.82490242300113</v>
      </c>
      <c r="K55" s="28">
        <v>3481</v>
      </c>
      <c r="L55" s="28">
        <v>3613</v>
      </c>
      <c r="M55" s="27">
        <f t="shared" si="3"/>
        <v>103.79201378914105</v>
      </c>
    </row>
    <row r="56" spans="1:13" ht="39">
      <c r="A56" s="44" t="s">
        <v>39</v>
      </c>
      <c r="B56" s="50">
        <v>10685.3</v>
      </c>
      <c r="C56" s="50">
        <v>10871.6</v>
      </c>
      <c r="D56" s="25">
        <f t="shared" si="0"/>
        <v>101.74351679410032</v>
      </c>
      <c r="E56" s="24">
        <v>21805</v>
      </c>
      <c r="F56" s="24">
        <v>20998.9</v>
      </c>
      <c r="G56" s="24">
        <f t="shared" si="1"/>
        <v>96.30314148131163</v>
      </c>
      <c r="H56" s="24">
        <v>32130.6</v>
      </c>
      <c r="I56" s="24">
        <v>31691</v>
      </c>
      <c r="J56" s="25">
        <f t="shared" si="2"/>
        <v>98.6318338281887</v>
      </c>
      <c r="K56" s="28">
        <v>43489.1</v>
      </c>
      <c r="L56" s="28">
        <v>42281</v>
      </c>
      <c r="M56" s="27">
        <f t="shared" si="3"/>
        <v>97.22206253980883</v>
      </c>
    </row>
    <row r="57" spans="1:13" ht="12.75" hidden="1">
      <c r="A57" s="44" t="s">
        <v>40</v>
      </c>
      <c r="B57" s="50"/>
      <c r="C57" s="50"/>
      <c r="D57" s="25" t="e">
        <f t="shared" si="0"/>
        <v>#DIV/0!</v>
      </c>
      <c r="E57" s="24"/>
      <c r="F57" s="24"/>
      <c r="G57" s="24" t="e">
        <f t="shared" si="1"/>
        <v>#DIV/0!</v>
      </c>
      <c r="H57" s="24"/>
      <c r="I57" s="24"/>
      <c r="J57" s="25" t="e">
        <f t="shared" si="2"/>
        <v>#DIV/0!</v>
      </c>
      <c r="K57" s="28"/>
      <c r="L57" s="28"/>
      <c r="M57" s="27" t="e">
        <f t="shared" si="3"/>
        <v>#DIV/0!</v>
      </c>
    </row>
    <row r="58" spans="1:13" ht="12.75">
      <c r="A58" s="44" t="s">
        <v>40</v>
      </c>
      <c r="B58" s="50"/>
      <c r="C58" s="50"/>
      <c r="D58" s="25"/>
      <c r="E58" s="24"/>
      <c r="F58" s="24"/>
      <c r="G58" s="24"/>
      <c r="H58" s="24"/>
      <c r="I58" s="24"/>
      <c r="J58" s="25"/>
      <c r="K58" s="28"/>
      <c r="L58" s="28">
        <v>4.8</v>
      </c>
      <c r="M58" s="27"/>
    </row>
    <row r="59" spans="1:13" ht="26.25">
      <c r="A59" s="44" t="s">
        <v>105</v>
      </c>
      <c r="B59" s="50">
        <v>279.7</v>
      </c>
      <c r="C59" s="50">
        <v>304.1</v>
      </c>
      <c r="D59" s="25">
        <f t="shared" si="0"/>
        <v>108.72363246335361</v>
      </c>
      <c r="E59" s="24">
        <v>595.4</v>
      </c>
      <c r="F59" s="24">
        <v>634.4</v>
      </c>
      <c r="G59" s="24">
        <f t="shared" si="1"/>
        <v>106.55021834061135</v>
      </c>
      <c r="H59" s="24">
        <v>1000.1</v>
      </c>
      <c r="I59" s="24">
        <v>1028</v>
      </c>
      <c r="J59" s="25">
        <f t="shared" si="2"/>
        <v>102.7897210278972</v>
      </c>
      <c r="K59" s="28">
        <v>1273.3</v>
      </c>
      <c r="L59" s="28">
        <v>1313.9</v>
      </c>
      <c r="M59" s="27">
        <f t="shared" si="3"/>
        <v>103.18856514568446</v>
      </c>
    </row>
    <row r="60" spans="1:13" ht="12.75" hidden="1">
      <c r="A60" s="44" t="s">
        <v>41</v>
      </c>
      <c r="B60" s="50"/>
      <c r="C60" s="50"/>
      <c r="D60" s="25" t="e">
        <f t="shared" si="0"/>
        <v>#DIV/0!</v>
      </c>
      <c r="E60" s="24"/>
      <c r="F60" s="24"/>
      <c r="G60" s="24" t="e">
        <f t="shared" si="1"/>
        <v>#DIV/0!</v>
      </c>
      <c r="H60" s="24"/>
      <c r="I60" s="24"/>
      <c r="J60" s="25" t="e">
        <f t="shared" si="2"/>
        <v>#DIV/0!</v>
      </c>
      <c r="K60" s="28"/>
      <c r="L60" s="28"/>
      <c r="M60" s="27" t="e">
        <f t="shared" si="3"/>
        <v>#DIV/0!</v>
      </c>
    </row>
    <row r="61" spans="1:13" ht="12.75" hidden="1">
      <c r="A61" s="44" t="s">
        <v>42</v>
      </c>
      <c r="B61" s="50"/>
      <c r="C61" s="50"/>
      <c r="D61" s="25" t="e">
        <f t="shared" si="0"/>
        <v>#DIV/0!</v>
      </c>
      <c r="E61" s="24"/>
      <c r="F61" s="24"/>
      <c r="G61" s="24" t="e">
        <f t="shared" si="1"/>
        <v>#DIV/0!</v>
      </c>
      <c r="H61" s="24"/>
      <c r="I61" s="24"/>
      <c r="J61" s="25" t="e">
        <f t="shared" si="2"/>
        <v>#DIV/0!</v>
      </c>
      <c r="K61" s="28"/>
      <c r="L61" s="28"/>
      <c r="M61" s="27" t="e">
        <f t="shared" si="3"/>
        <v>#DIV/0!</v>
      </c>
    </row>
    <row r="62" spans="1:13" ht="12.75">
      <c r="A62" s="44" t="s">
        <v>41</v>
      </c>
      <c r="B62" s="50"/>
      <c r="C62" s="50"/>
      <c r="D62" s="25"/>
      <c r="E62" s="24"/>
      <c r="F62" s="24"/>
      <c r="G62" s="24"/>
      <c r="H62" s="24">
        <v>495</v>
      </c>
      <c r="I62" s="24"/>
      <c r="J62" s="25">
        <f t="shared" si="2"/>
        <v>0</v>
      </c>
      <c r="K62" s="28">
        <v>523.9</v>
      </c>
      <c r="L62" s="28"/>
      <c r="M62" s="27">
        <f t="shared" si="3"/>
        <v>0</v>
      </c>
    </row>
    <row r="63" spans="1:13" ht="12.75">
      <c r="A63" s="44" t="s">
        <v>106</v>
      </c>
      <c r="B63" s="50">
        <v>5152.3</v>
      </c>
      <c r="C63" s="50">
        <v>5770.5</v>
      </c>
      <c r="D63" s="25">
        <f t="shared" si="0"/>
        <v>111.99852493061351</v>
      </c>
      <c r="E63" s="24">
        <v>10779.1</v>
      </c>
      <c r="F63" s="24">
        <v>11227.6</v>
      </c>
      <c r="G63" s="24">
        <f t="shared" si="1"/>
        <v>104.16082975387555</v>
      </c>
      <c r="H63" s="24">
        <v>16363</v>
      </c>
      <c r="I63" s="24">
        <v>16587.4</v>
      </c>
      <c r="J63" s="25">
        <f t="shared" si="2"/>
        <v>101.37138666503698</v>
      </c>
      <c r="K63" s="28">
        <v>22629.5</v>
      </c>
      <c r="L63" s="28">
        <v>22589.2</v>
      </c>
      <c r="M63" s="27">
        <f t="shared" si="3"/>
        <v>99.82191387348372</v>
      </c>
    </row>
    <row r="64" spans="1:13" ht="12.75">
      <c r="A64" s="38" t="s">
        <v>18</v>
      </c>
      <c r="B64" s="21">
        <v>46.5</v>
      </c>
      <c r="C64" s="49">
        <f>C65</f>
        <v>0</v>
      </c>
      <c r="D64" s="22">
        <f t="shared" si="0"/>
        <v>0</v>
      </c>
      <c r="E64" s="21">
        <f>E65</f>
        <v>89.5</v>
      </c>
      <c r="F64" s="49">
        <f>F65</f>
        <v>0</v>
      </c>
      <c r="G64" s="21">
        <f t="shared" si="1"/>
        <v>0</v>
      </c>
      <c r="H64" s="21">
        <f>H65</f>
        <v>89.5</v>
      </c>
      <c r="I64" s="21">
        <f>I65</f>
        <v>0</v>
      </c>
      <c r="J64" s="22">
        <f t="shared" si="2"/>
        <v>0</v>
      </c>
      <c r="K64" s="21">
        <f>K65</f>
        <v>89.5</v>
      </c>
      <c r="L64" s="21">
        <f>L65</f>
        <v>0</v>
      </c>
      <c r="M64" s="23">
        <f t="shared" si="3"/>
        <v>0</v>
      </c>
    </row>
    <row r="65" spans="1:13" ht="12.75">
      <c r="A65" s="44" t="s">
        <v>43</v>
      </c>
      <c r="B65" s="50">
        <v>46.5</v>
      </c>
      <c r="C65" s="50"/>
      <c r="D65" s="25">
        <f t="shared" si="0"/>
        <v>0</v>
      </c>
      <c r="E65" s="24">
        <v>89.5</v>
      </c>
      <c r="F65" s="24"/>
      <c r="G65" s="24">
        <f t="shared" si="1"/>
        <v>0</v>
      </c>
      <c r="H65" s="24">
        <v>89.5</v>
      </c>
      <c r="I65" s="24"/>
      <c r="J65" s="25">
        <f t="shared" si="2"/>
        <v>0</v>
      </c>
      <c r="K65" s="28">
        <v>89.5</v>
      </c>
      <c r="L65" s="28"/>
      <c r="M65" s="27">
        <f t="shared" si="3"/>
        <v>0</v>
      </c>
    </row>
    <row r="66" spans="1:13" ht="29.25" customHeight="1">
      <c r="A66" s="45" t="s">
        <v>19</v>
      </c>
      <c r="B66" s="21">
        <f>B67+B68+B69+B70+B71</f>
        <v>3148.6000000000004</v>
      </c>
      <c r="C66" s="49">
        <f>C67+C68+C69+C70+C71</f>
        <v>2346.9</v>
      </c>
      <c r="D66" s="22">
        <f t="shared" si="0"/>
        <v>74.53788985580893</v>
      </c>
      <c r="E66" s="21">
        <f>E67+E68+E69+E70+E71</f>
        <v>5608</v>
      </c>
      <c r="F66" s="49">
        <f>F67+F68+F69+F70+F71</f>
        <v>5114.4</v>
      </c>
      <c r="G66" s="21">
        <f t="shared" si="1"/>
        <v>91.19828815977175</v>
      </c>
      <c r="H66" s="21">
        <f>H67+H68+H69+H70+H71</f>
        <v>8543.5</v>
      </c>
      <c r="I66" s="21">
        <f>I67+I68+I69+I70+I71</f>
        <v>7752.9</v>
      </c>
      <c r="J66" s="22">
        <f t="shared" si="2"/>
        <v>90.7461813074267</v>
      </c>
      <c r="K66" s="21">
        <f>K67+K68+K69+K70+K71</f>
        <v>11313.5</v>
      </c>
      <c r="L66" s="21">
        <f>L67+L68+L69+L70+L71</f>
        <v>10546.699999999999</v>
      </c>
      <c r="M66" s="23">
        <f t="shared" si="3"/>
        <v>93.222256596102</v>
      </c>
    </row>
    <row r="67" spans="1:13" ht="21" customHeight="1" hidden="1">
      <c r="A67" s="46" t="s">
        <v>91</v>
      </c>
      <c r="B67" s="24"/>
      <c r="C67" s="50"/>
      <c r="D67" s="22" t="e">
        <f t="shared" si="0"/>
        <v>#DIV/0!</v>
      </c>
      <c r="E67" s="24"/>
      <c r="F67" s="24"/>
      <c r="G67" s="21" t="e">
        <f t="shared" si="1"/>
        <v>#DIV/0!</v>
      </c>
      <c r="H67" s="24"/>
      <c r="I67" s="24"/>
      <c r="J67" s="22" t="e">
        <f t="shared" si="2"/>
        <v>#DIV/0!</v>
      </c>
      <c r="K67" s="24"/>
      <c r="L67" s="28"/>
      <c r="M67" s="23" t="e">
        <f t="shared" si="3"/>
        <v>#DIV/0!</v>
      </c>
    </row>
    <row r="68" spans="1:13" ht="26.25">
      <c r="A68" s="53" t="s">
        <v>127</v>
      </c>
      <c r="B68" s="50">
        <v>2817.3</v>
      </c>
      <c r="C68" s="50">
        <v>2048.3</v>
      </c>
      <c r="D68" s="25">
        <f t="shared" si="0"/>
        <v>72.70436233272991</v>
      </c>
      <c r="E68" s="24">
        <v>4945.5</v>
      </c>
      <c r="F68" s="24">
        <v>4531.7</v>
      </c>
      <c r="G68" s="24">
        <f t="shared" si="1"/>
        <v>91.63279749267011</v>
      </c>
      <c r="H68" s="24">
        <v>7471</v>
      </c>
      <c r="I68" s="24">
        <v>6926</v>
      </c>
      <c r="J68" s="25">
        <f t="shared" si="2"/>
        <v>92.70512648909116</v>
      </c>
      <c r="K68" s="28">
        <v>9913.5</v>
      </c>
      <c r="L68" s="28">
        <v>9457.3</v>
      </c>
      <c r="M68" s="27">
        <f t="shared" si="3"/>
        <v>95.3981943813991</v>
      </c>
    </row>
    <row r="69" spans="1:13" ht="12.75" hidden="1">
      <c r="A69" s="44" t="s">
        <v>44</v>
      </c>
      <c r="B69" s="50"/>
      <c r="C69" s="50"/>
      <c r="D69" s="25" t="e">
        <f t="shared" si="0"/>
        <v>#DIV/0!</v>
      </c>
      <c r="E69" s="24"/>
      <c r="F69" s="24"/>
      <c r="G69" s="24" t="e">
        <f t="shared" si="1"/>
        <v>#DIV/0!</v>
      </c>
      <c r="H69" s="24"/>
      <c r="I69" s="24"/>
      <c r="J69" s="25" t="e">
        <f t="shared" si="2"/>
        <v>#DIV/0!</v>
      </c>
      <c r="K69" s="28"/>
      <c r="L69" s="28"/>
      <c r="M69" s="27" t="e">
        <f t="shared" si="3"/>
        <v>#DIV/0!</v>
      </c>
    </row>
    <row r="70" spans="1:13" ht="12.75" hidden="1">
      <c r="A70" s="44" t="s">
        <v>45</v>
      </c>
      <c r="B70" s="50"/>
      <c r="C70" s="50"/>
      <c r="D70" s="25" t="e">
        <f t="shared" si="0"/>
        <v>#DIV/0!</v>
      </c>
      <c r="E70" s="24"/>
      <c r="F70" s="24"/>
      <c r="G70" s="24" t="e">
        <f t="shared" si="1"/>
        <v>#DIV/0!</v>
      </c>
      <c r="H70" s="24"/>
      <c r="I70" s="24"/>
      <c r="J70" s="25" t="e">
        <f t="shared" si="2"/>
        <v>#DIV/0!</v>
      </c>
      <c r="K70" s="28"/>
      <c r="L70" s="28"/>
      <c r="M70" s="27" t="e">
        <f t="shared" si="3"/>
        <v>#DIV/0!</v>
      </c>
    </row>
    <row r="71" spans="1:13" ht="26.25">
      <c r="A71" s="44" t="s">
        <v>107</v>
      </c>
      <c r="B71" s="50">
        <v>331.3</v>
      </c>
      <c r="C71" s="50">
        <v>298.6</v>
      </c>
      <c r="D71" s="25">
        <f t="shared" si="0"/>
        <v>90.12979172955026</v>
      </c>
      <c r="E71" s="24">
        <v>662.5</v>
      </c>
      <c r="F71" s="24">
        <v>582.7</v>
      </c>
      <c r="G71" s="24">
        <f t="shared" si="1"/>
        <v>87.95471698113208</v>
      </c>
      <c r="H71" s="24">
        <v>1072.5</v>
      </c>
      <c r="I71" s="24">
        <v>826.9</v>
      </c>
      <c r="J71" s="25">
        <f t="shared" si="2"/>
        <v>77.1002331002331</v>
      </c>
      <c r="K71" s="28">
        <v>1400</v>
      </c>
      <c r="L71" s="28">
        <v>1089.4</v>
      </c>
      <c r="M71" s="27">
        <f t="shared" si="3"/>
        <v>77.81428571428573</v>
      </c>
    </row>
    <row r="72" spans="1:13" ht="12.75">
      <c r="A72" s="45" t="s">
        <v>20</v>
      </c>
      <c r="B72" s="21">
        <f>SUM(B73:B81)</f>
        <v>21398.8</v>
      </c>
      <c r="C72" s="49">
        <f>SUM(C73:C81)</f>
        <v>16749.800000000003</v>
      </c>
      <c r="D72" s="22">
        <f t="shared" si="0"/>
        <v>78.27448268127186</v>
      </c>
      <c r="E72" s="21">
        <f>SUM(E73:E81)</f>
        <v>65312.4</v>
      </c>
      <c r="F72" s="49">
        <f>SUM(F73:F81)</f>
        <v>48703.5</v>
      </c>
      <c r="G72" s="21">
        <f t="shared" si="1"/>
        <v>74.57006632737429</v>
      </c>
      <c r="H72" s="21">
        <f>SUM(H73:H81)</f>
        <v>98246.5</v>
      </c>
      <c r="I72" s="21">
        <f>SUM(I73:I81)</f>
        <v>69183</v>
      </c>
      <c r="J72" s="22">
        <f t="shared" si="2"/>
        <v>70.41777569684416</v>
      </c>
      <c r="K72" s="21">
        <f>SUM(K73:K81)</f>
        <v>162450.19999999998</v>
      </c>
      <c r="L72" s="21">
        <f>SUM(L73:L81)</f>
        <v>131208.3</v>
      </c>
      <c r="M72" s="23">
        <f t="shared" si="3"/>
        <v>80.76832161487029</v>
      </c>
    </row>
    <row r="73" spans="1:13" ht="12.75">
      <c r="A73" s="44" t="s">
        <v>46</v>
      </c>
      <c r="B73" s="24"/>
      <c r="C73" s="50"/>
      <c r="D73" s="25"/>
      <c r="E73" s="24"/>
      <c r="F73" s="24"/>
      <c r="G73" s="24"/>
      <c r="H73" s="24">
        <v>151.7</v>
      </c>
      <c r="I73" s="24">
        <v>61.8</v>
      </c>
      <c r="J73" s="25">
        <f aca="true" t="shared" si="4" ref="J73:J126">I73/H73*100</f>
        <v>40.738299274884646</v>
      </c>
      <c r="K73" s="24">
        <v>582.9</v>
      </c>
      <c r="L73" s="24">
        <v>818.7</v>
      </c>
      <c r="M73" s="27">
        <f aca="true" t="shared" si="5" ref="M73:M126">L73/K73*100</f>
        <v>140.45290787442102</v>
      </c>
    </row>
    <row r="74" spans="1:13" ht="12.75">
      <c r="A74" s="44" t="s">
        <v>79</v>
      </c>
      <c r="B74" s="50">
        <v>728.2</v>
      </c>
      <c r="C74" s="50">
        <v>863.6</v>
      </c>
      <c r="D74" s="25">
        <f aca="true" t="shared" si="6" ref="D74:D126">C74/B74*100</f>
        <v>118.5937929140346</v>
      </c>
      <c r="E74" s="24">
        <v>1223.9</v>
      </c>
      <c r="F74" s="24">
        <v>1131.4</v>
      </c>
      <c r="G74" s="24">
        <f aca="true" t="shared" si="7" ref="G74:G126">(F74/E74)*100</f>
        <v>92.44219298962334</v>
      </c>
      <c r="H74" s="50">
        <v>6000.6</v>
      </c>
      <c r="I74" s="50">
        <v>5305.8</v>
      </c>
      <c r="J74" s="25">
        <f t="shared" si="4"/>
        <v>88.42115788421158</v>
      </c>
      <c r="K74" s="28">
        <v>9960.1</v>
      </c>
      <c r="L74" s="28">
        <v>9200</v>
      </c>
      <c r="M74" s="27">
        <f t="shared" si="5"/>
        <v>92.36855051656107</v>
      </c>
    </row>
    <row r="75" spans="1:13" ht="12.75" hidden="1">
      <c r="A75" s="44" t="s">
        <v>47</v>
      </c>
      <c r="B75" s="50"/>
      <c r="C75" s="50"/>
      <c r="D75" s="25" t="e">
        <f t="shared" si="6"/>
        <v>#DIV/0!</v>
      </c>
      <c r="E75" s="24"/>
      <c r="F75" s="24"/>
      <c r="G75" s="24" t="e">
        <f t="shared" si="7"/>
        <v>#DIV/0!</v>
      </c>
      <c r="H75" s="50"/>
      <c r="I75" s="50"/>
      <c r="J75" s="25" t="e">
        <f t="shared" si="4"/>
        <v>#DIV/0!</v>
      </c>
      <c r="K75" s="28"/>
      <c r="L75" s="28"/>
      <c r="M75" s="27" t="e">
        <f t="shared" si="5"/>
        <v>#DIV/0!</v>
      </c>
    </row>
    <row r="76" spans="1:13" ht="12.75" hidden="1">
      <c r="A76" s="44" t="s">
        <v>48</v>
      </c>
      <c r="B76" s="50"/>
      <c r="C76" s="50"/>
      <c r="D76" s="25" t="e">
        <f t="shared" si="6"/>
        <v>#DIV/0!</v>
      </c>
      <c r="E76" s="24"/>
      <c r="F76" s="24"/>
      <c r="G76" s="24" t="e">
        <f t="shared" si="7"/>
        <v>#DIV/0!</v>
      </c>
      <c r="H76" s="50"/>
      <c r="I76" s="50"/>
      <c r="J76" s="25" t="e">
        <f t="shared" si="4"/>
        <v>#DIV/0!</v>
      </c>
      <c r="K76" s="28"/>
      <c r="L76" s="28"/>
      <c r="M76" s="27" t="e">
        <f t="shared" si="5"/>
        <v>#DIV/0!</v>
      </c>
    </row>
    <row r="77" spans="1:13" ht="14.25" customHeight="1" hidden="1">
      <c r="A77" s="44" t="s">
        <v>49</v>
      </c>
      <c r="B77" s="50"/>
      <c r="C77" s="50"/>
      <c r="D77" s="25" t="e">
        <f t="shared" si="6"/>
        <v>#DIV/0!</v>
      </c>
      <c r="E77" s="24"/>
      <c r="F77" s="24"/>
      <c r="G77" s="24" t="e">
        <f t="shared" si="7"/>
        <v>#DIV/0!</v>
      </c>
      <c r="H77" s="50"/>
      <c r="I77" s="50"/>
      <c r="J77" s="25" t="e">
        <f t="shared" si="4"/>
        <v>#DIV/0!</v>
      </c>
      <c r="K77" s="28"/>
      <c r="L77" s="28"/>
      <c r="M77" s="27" t="e">
        <f t="shared" si="5"/>
        <v>#DIV/0!</v>
      </c>
    </row>
    <row r="78" spans="1:13" ht="12.75">
      <c r="A78" s="44" t="s">
        <v>50</v>
      </c>
      <c r="B78" s="50">
        <v>5858.8</v>
      </c>
      <c r="C78" s="50">
        <v>6971.5</v>
      </c>
      <c r="D78" s="25">
        <f t="shared" si="6"/>
        <v>118.99194374274596</v>
      </c>
      <c r="E78" s="24">
        <v>11932</v>
      </c>
      <c r="F78" s="24">
        <v>14169</v>
      </c>
      <c r="G78" s="24">
        <f t="shared" si="7"/>
        <v>118.74790479383171</v>
      </c>
      <c r="H78" s="50">
        <v>17509.9</v>
      </c>
      <c r="I78" s="50">
        <v>21869.8</v>
      </c>
      <c r="J78" s="25">
        <f t="shared" si="4"/>
        <v>124.89962821032672</v>
      </c>
      <c r="K78" s="28">
        <v>25041.3</v>
      </c>
      <c r="L78" s="28">
        <v>29722.5</v>
      </c>
      <c r="M78" s="27">
        <f t="shared" si="5"/>
        <v>118.69391764804543</v>
      </c>
    </row>
    <row r="79" spans="1:13" ht="12.75">
      <c r="A79" s="44" t="s">
        <v>51</v>
      </c>
      <c r="B79" s="50">
        <v>10517.8</v>
      </c>
      <c r="C79" s="50">
        <v>8471.7</v>
      </c>
      <c r="D79" s="25">
        <f t="shared" si="6"/>
        <v>80.54631196638081</v>
      </c>
      <c r="E79" s="24">
        <v>45612.7</v>
      </c>
      <c r="F79" s="24">
        <v>32671.3</v>
      </c>
      <c r="G79" s="24">
        <f t="shared" si="7"/>
        <v>71.62763879358161</v>
      </c>
      <c r="H79" s="50">
        <v>65218.2</v>
      </c>
      <c r="I79" s="50">
        <v>41153.9</v>
      </c>
      <c r="J79" s="25">
        <f t="shared" si="4"/>
        <v>63.10186420355055</v>
      </c>
      <c r="K79" s="28">
        <v>98089.5</v>
      </c>
      <c r="L79" s="28">
        <v>85547.2</v>
      </c>
      <c r="M79" s="27">
        <f t="shared" si="5"/>
        <v>87.21341224086166</v>
      </c>
    </row>
    <row r="80" spans="1:13" ht="17.25" customHeight="1" hidden="1">
      <c r="A80" s="44" t="s">
        <v>52</v>
      </c>
      <c r="B80" s="50"/>
      <c r="C80" s="50"/>
      <c r="D80" s="25" t="e">
        <f t="shared" si="6"/>
        <v>#DIV/0!</v>
      </c>
      <c r="E80" s="24"/>
      <c r="F80" s="24"/>
      <c r="G80" s="24" t="e">
        <f t="shared" si="7"/>
        <v>#DIV/0!</v>
      </c>
      <c r="H80" s="24"/>
      <c r="I80" s="24"/>
      <c r="J80" s="25" t="e">
        <f t="shared" si="4"/>
        <v>#DIV/0!</v>
      </c>
      <c r="K80" s="28"/>
      <c r="L80" s="28"/>
      <c r="M80" s="27" t="e">
        <f t="shared" si="5"/>
        <v>#DIV/0!</v>
      </c>
    </row>
    <row r="81" spans="1:13" ht="12.75">
      <c r="A81" s="44" t="s">
        <v>113</v>
      </c>
      <c r="B81" s="50">
        <v>4294</v>
      </c>
      <c r="C81" s="50">
        <v>443</v>
      </c>
      <c r="D81" s="25">
        <f t="shared" si="6"/>
        <v>10.31672100605496</v>
      </c>
      <c r="E81" s="24">
        <v>6543.8</v>
      </c>
      <c r="F81" s="24">
        <v>731.8</v>
      </c>
      <c r="G81" s="24">
        <f t="shared" si="7"/>
        <v>11.1831046181118</v>
      </c>
      <c r="H81" s="24">
        <v>9366.1</v>
      </c>
      <c r="I81" s="24">
        <v>791.7</v>
      </c>
      <c r="J81" s="25">
        <f t="shared" si="4"/>
        <v>8.452824548104333</v>
      </c>
      <c r="K81" s="28">
        <v>28776.4</v>
      </c>
      <c r="L81" s="28">
        <v>5919.9</v>
      </c>
      <c r="M81" s="27">
        <f t="shared" si="5"/>
        <v>20.57206599852657</v>
      </c>
    </row>
    <row r="82" spans="1:13" ht="23.25" customHeight="1" hidden="1">
      <c r="A82" s="43" t="s">
        <v>8</v>
      </c>
      <c r="B82" s="24"/>
      <c r="C82" s="50"/>
      <c r="D82" s="22" t="e">
        <f t="shared" si="6"/>
        <v>#DIV/0!</v>
      </c>
      <c r="E82" s="24"/>
      <c r="F82" s="24"/>
      <c r="G82" s="21" t="e">
        <f t="shared" si="7"/>
        <v>#DIV/0!</v>
      </c>
      <c r="H82" s="24"/>
      <c r="I82" s="24"/>
      <c r="J82" s="22" t="e">
        <f t="shared" si="4"/>
        <v>#DIV/0!</v>
      </c>
      <c r="K82" s="24"/>
      <c r="L82" s="28"/>
      <c r="M82" s="23" t="e">
        <f t="shared" si="5"/>
        <v>#DIV/0!</v>
      </c>
    </row>
    <row r="83" spans="1:13" ht="15" customHeight="1">
      <c r="A83" s="45" t="s">
        <v>8</v>
      </c>
      <c r="B83" s="21">
        <f>SUM(B84:B87)</f>
        <v>11652.5</v>
      </c>
      <c r="C83" s="49">
        <f>SUM(C84:C87)</f>
        <v>40910.8</v>
      </c>
      <c r="D83" s="22">
        <f t="shared" si="6"/>
        <v>351.09032396481444</v>
      </c>
      <c r="E83" s="21">
        <f>SUM(E84:E87)</f>
        <v>27046</v>
      </c>
      <c r="F83" s="49">
        <f>SUM(F84:F87)</f>
        <v>97329.00000000001</v>
      </c>
      <c r="G83" s="21">
        <f t="shared" si="7"/>
        <v>359.8646749981513</v>
      </c>
      <c r="H83" s="21">
        <f>SUM(H84:H87)</f>
        <v>94526.6</v>
      </c>
      <c r="I83" s="21">
        <f>SUM(I84:I87)</f>
        <v>360865.9</v>
      </c>
      <c r="J83" s="22" t="s">
        <v>118</v>
      </c>
      <c r="K83" s="21">
        <f>SUM(K84:K87)</f>
        <v>166464.40000000002</v>
      </c>
      <c r="L83" s="21">
        <f>SUM(L84:L87)</f>
        <v>410337.3</v>
      </c>
      <c r="M83" s="23" t="s">
        <v>117</v>
      </c>
    </row>
    <row r="84" spans="1:13" ht="12.75">
      <c r="A84" s="44" t="s">
        <v>108</v>
      </c>
      <c r="B84" s="50">
        <v>455.3</v>
      </c>
      <c r="C84" s="50">
        <v>20742.7</v>
      </c>
      <c r="D84" s="25" t="s">
        <v>135</v>
      </c>
      <c r="E84" s="24">
        <v>1061.7</v>
      </c>
      <c r="F84" s="24">
        <v>40789</v>
      </c>
      <c r="G84" s="24" t="s">
        <v>136</v>
      </c>
      <c r="H84" s="50">
        <v>1782.4</v>
      </c>
      <c r="I84" s="50">
        <v>41293.4</v>
      </c>
      <c r="J84" s="25" t="s">
        <v>123</v>
      </c>
      <c r="K84" s="28">
        <v>14278.9</v>
      </c>
      <c r="L84" s="28">
        <v>61582</v>
      </c>
      <c r="M84" s="27" t="s">
        <v>121</v>
      </c>
    </row>
    <row r="85" spans="1:13" ht="12.75">
      <c r="A85" s="44" t="s">
        <v>53</v>
      </c>
      <c r="B85" s="50">
        <v>5562.4</v>
      </c>
      <c r="C85" s="50">
        <v>13057.6</v>
      </c>
      <c r="D85" s="25" t="s">
        <v>117</v>
      </c>
      <c r="E85" s="24">
        <v>15090.4</v>
      </c>
      <c r="F85" s="24">
        <v>43609.1</v>
      </c>
      <c r="G85" s="24" t="s">
        <v>117</v>
      </c>
      <c r="H85" s="50">
        <v>63978.9</v>
      </c>
      <c r="I85" s="50">
        <v>289921.7</v>
      </c>
      <c r="J85" s="25" t="s">
        <v>121</v>
      </c>
      <c r="K85" s="28">
        <v>110323.6</v>
      </c>
      <c r="L85" s="28">
        <v>312585.3</v>
      </c>
      <c r="M85" s="27" t="s">
        <v>117</v>
      </c>
    </row>
    <row r="86" spans="1:13" ht="12.75">
      <c r="A86" s="44" t="s">
        <v>54</v>
      </c>
      <c r="B86" s="50">
        <v>4946.6</v>
      </c>
      <c r="C86" s="50">
        <v>6266.4</v>
      </c>
      <c r="D86" s="25">
        <f t="shared" si="6"/>
        <v>126.6809525734848</v>
      </c>
      <c r="E86" s="24">
        <v>9491</v>
      </c>
      <c r="F86" s="24">
        <v>11320.6</v>
      </c>
      <c r="G86" s="24">
        <f t="shared" si="7"/>
        <v>119.27720998841008</v>
      </c>
      <c r="H86" s="50">
        <v>26785.9</v>
      </c>
      <c r="I86" s="50">
        <v>27201.7</v>
      </c>
      <c r="J86" s="25">
        <f t="shared" si="4"/>
        <v>101.55230923732262</v>
      </c>
      <c r="K86" s="28">
        <v>38962.2</v>
      </c>
      <c r="L86" s="28">
        <v>32941.1</v>
      </c>
      <c r="M86" s="27">
        <f t="shared" si="5"/>
        <v>84.5463038534785</v>
      </c>
    </row>
    <row r="87" spans="1:13" ht="12.75">
      <c r="A87" s="44" t="s">
        <v>109</v>
      </c>
      <c r="B87" s="50">
        <v>688.2</v>
      </c>
      <c r="C87" s="50">
        <v>844.1</v>
      </c>
      <c r="D87" s="25">
        <f t="shared" si="6"/>
        <v>122.65329845975006</v>
      </c>
      <c r="E87" s="24">
        <v>1402.9</v>
      </c>
      <c r="F87" s="24">
        <v>1610.3</v>
      </c>
      <c r="G87" s="24">
        <f t="shared" si="7"/>
        <v>114.78366241357188</v>
      </c>
      <c r="H87" s="50">
        <v>1979.4</v>
      </c>
      <c r="I87" s="50">
        <v>2449.1</v>
      </c>
      <c r="J87" s="25">
        <f t="shared" si="4"/>
        <v>123.72941295342021</v>
      </c>
      <c r="K87" s="28">
        <v>2899.7</v>
      </c>
      <c r="L87" s="28">
        <v>3228.9</v>
      </c>
      <c r="M87" s="27">
        <f t="shared" si="5"/>
        <v>111.35289857571473</v>
      </c>
    </row>
    <row r="88" spans="1:13" ht="12.75">
      <c r="A88" s="45" t="s">
        <v>9</v>
      </c>
      <c r="B88" s="21">
        <f>SUM(B89:B94)</f>
        <v>188681.89999999997</v>
      </c>
      <c r="C88" s="49">
        <f>SUM(C89:C94)</f>
        <v>206975.69999999998</v>
      </c>
      <c r="D88" s="22">
        <f t="shared" si="6"/>
        <v>109.69557758322341</v>
      </c>
      <c r="E88" s="21">
        <f>SUM(E89:E94)</f>
        <v>434015.50000000006</v>
      </c>
      <c r="F88" s="21">
        <f>SUM(F89:F94)</f>
        <v>498173.6</v>
      </c>
      <c r="G88" s="21">
        <f t="shared" si="7"/>
        <v>114.78244440578733</v>
      </c>
      <c r="H88" s="21">
        <f>SUM(H89:H94)</f>
        <v>616921.3</v>
      </c>
      <c r="I88" s="21">
        <f>SUM(I89:I94)</f>
        <v>685019.7000000001</v>
      </c>
      <c r="J88" s="22">
        <f t="shared" si="4"/>
        <v>111.03842580893219</v>
      </c>
      <c r="K88" s="21">
        <f>SUM(K89:K94)</f>
        <v>953696.9</v>
      </c>
      <c r="L88" s="21">
        <f>SUM(L89:L94)</f>
        <v>958472.4</v>
      </c>
      <c r="M88" s="23">
        <f t="shared" si="5"/>
        <v>100.50073561107308</v>
      </c>
    </row>
    <row r="89" spans="1:13" ht="12.75">
      <c r="A89" s="44" t="s">
        <v>55</v>
      </c>
      <c r="B89" s="50">
        <v>69921.9</v>
      </c>
      <c r="C89" s="50">
        <v>74532.9</v>
      </c>
      <c r="D89" s="25">
        <f t="shared" si="6"/>
        <v>106.59450043548588</v>
      </c>
      <c r="E89" s="24">
        <v>155519.2</v>
      </c>
      <c r="F89" s="24">
        <v>157222.7</v>
      </c>
      <c r="G89" s="24">
        <f t="shared" si="7"/>
        <v>101.09536314487215</v>
      </c>
      <c r="H89" s="50">
        <v>219092</v>
      </c>
      <c r="I89" s="50">
        <v>224240.3</v>
      </c>
      <c r="J89" s="25">
        <f t="shared" si="4"/>
        <v>102.34983477260693</v>
      </c>
      <c r="K89" s="28">
        <v>296686</v>
      </c>
      <c r="L89" s="28">
        <v>320613</v>
      </c>
      <c r="M89" s="27">
        <f t="shared" si="5"/>
        <v>108.06475533055149</v>
      </c>
    </row>
    <row r="90" spans="1:13" ht="12.75">
      <c r="A90" s="44" t="s">
        <v>128</v>
      </c>
      <c r="B90" s="50">
        <f>76277.1+32872.3</f>
        <v>109149.40000000001</v>
      </c>
      <c r="C90" s="50">
        <f>86244.2+36570</f>
        <v>122814.2</v>
      </c>
      <c r="D90" s="25">
        <f t="shared" si="6"/>
        <v>112.51935420625307</v>
      </c>
      <c r="E90" s="24">
        <f>181509.7+76826.7</f>
        <v>258336.40000000002</v>
      </c>
      <c r="F90" s="24">
        <f>243269.5+79004</f>
        <v>322273.5</v>
      </c>
      <c r="G90" s="24">
        <f t="shared" si="7"/>
        <v>124.74955136016447</v>
      </c>
      <c r="H90" s="50">
        <f>267939.4+97527.6</f>
        <v>365467</v>
      </c>
      <c r="I90" s="50">
        <f>326553.1+105060.9</f>
        <v>431614</v>
      </c>
      <c r="J90" s="25">
        <f t="shared" si="4"/>
        <v>118.09930855590245</v>
      </c>
      <c r="K90" s="28">
        <f>481044.6+132802.6</f>
        <v>613847.2</v>
      </c>
      <c r="L90" s="28">
        <f>455417+142125.3</f>
        <v>597542.3</v>
      </c>
      <c r="M90" s="27">
        <f t="shared" si="5"/>
        <v>97.34381781003482</v>
      </c>
    </row>
    <row r="91" spans="1:13" ht="12.75" hidden="1">
      <c r="A91" s="44" t="s">
        <v>56</v>
      </c>
      <c r="B91" s="50"/>
      <c r="C91" s="50"/>
      <c r="D91" s="25" t="e">
        <f t="shared" si="6"/>
        <v>#DIV/0!</v>
      </c>
      <c r="E91" s="24"/>
      <c r="F91" s="24"/>
      <c r="G91" s="24" t="e">
        <f t="shared" si="7"/>
        <v>#DIV/0!</v>
      </c>
      <c r="H91" s="50"/>
      <c r="I91" s="50"/>
      <c r="J91" s="25" t="e">
        <f t="shared" si="4"/>
        <v>#DIV/0!</v>
      </c>
      <c r="K91" s="28"/>
      <c r="L91" s="28"/>
      <c r="M91" s="27" t="e">
        <f t="shared" si="5"/>
        <v>#DIV/0!</v>
      </c>
    </row>
    <row r="92" spans="1:13" ht="12.75">
      <c r="A92" s="44" t="s">
        <v>57</v>
      </c>
      <c r="B92" s="50">
        <v>27.3</v>
      </c>
      <c r="C92" s="50">
        <v>140</v>
      </c>
      <c r="D92" s="25" t="s">
        <v>124</v>
      </c>
      <c r="E92" s="24">
        <v>50.2</v>
      </c>
      <c r="F92" s="24">
        <v>188.3</v>
      </c>
      <c r="G92" s="24" t="s">
        <v>118</v>
      </c>
      <c r="H92" s="50">
        <v>90.9</v>
      </c>
      <c r="I92" s="50">
        <v>204.9</v>
      </c>
      <c r="J92" s="25" t="s">
        <v>117</v>
      </c>
      <c r="K92" s="28">
        <v>247.4</v>
      </c>
      <c r="L92" s="28">
        <v>257.6</v>
      </c>
      <c r="M92" s="27">
        <f t="shared" si="5"/>
        <v>104.12287793047696</v>
      </c>
    </row>
    <row r="93" spans="1:13" ht="12.75">
      <c r="A93" s="44" t="s">
        <v>129</v>
      </c>
      <c r="B93" s="50">
        <v>15</v>
      </c>
      <c r="C93" s="50">
        <v>25.1</v>
      </c>
      <c r="D93" s="25">
        <f t="shared" si="6"/>
        <v>167.33333333333334</v>
      </c>
      <c r="E93" s="24">
        <v>75.2</v>
      </c>
      <c r="F93" s="24">
        <v>58.8</v>
      </c>
      <c r="G93" s="24">
        <f t="shared" si="7"/>
        <v>78.19148936170211</v>
      </c>
      <c r="H93" s="50">
        <v>357.6</v>
      </c>
      <c r="I93" s="50">
        <v>323.4</v>
      </c>
      <c r="J93" s="25">
        <f t="shared" si="4"/>
        <v>90.43624161073825</v>
      </c>
      <c r="K93" s="28">
        <v>564.9</v>
      </c>
      <c r="L93" s="28">
        <v>344.2</v>
      </c>
      <c r="M93" s="27">
        <f t="shared" si="5"/>
        <v>60.93113825455833</v>
      </c>
    </row>
    <row r="94" spans="1:13" ht="12.75">
      <c r="A94" s="44" t="s">
        <v>110</v>
      </c>
      <c r="B94" s="50">
        <v>9568.3</v>
      </c>
      <c r="C94" s="50">
        <v>9463.5</v>
      </c>
      <c r="D94" s="25">
        <f t="shared" si="6"/>
        <v>98.90471661632684</v>
      </c>
      <c r="E94" s="24">
        <v>20034.5</v>
      </c>
      <c r="F94" s="24">
        <v>18430.3</v>
      </c>
      <c r="G94" s="24">
        <f t="shared" si="7"/>
        <v>91.99281239861239</v>
      </c>
      <c r="H94" s="50">
        <v>31913.8</v>
      </c>
      <c r="I94" s="50">
        <v>28637.1</v>
      </c>
      <c r="J94" s="25">
        <f t="shared" si="4"/>
        <v>89.73265483897248</v>
      </c>
      <c r="K94" s="28">
        <v>42351.4</v>
      </c>
      <c r="L94" s="28">
        <v>39715.3</v>
      </c>
      <c r="M94" s="27">
        <f t="shared" si="5"/>
        <v>93.77564850276497</v>
      </c>
    </row>
    <row r="95" spans="1:13" ht="12.75">
      <c r="A95" s="45" t="s">
        <v>36</v>
      </c>
      <c r="B95" s="21">
        <f>B96+B97+B98</f>
        <v>23429.6</v>
      </c>
      <c r="C95" s="49">
        <f>C96+C97+C98</f>
        <v>24114.800000000003</v>
      </c>
      <c r="D95" s="22">
        <f t="shared" si="6"/>
        <v>102.92450575340597</v>
      </c>
      <c r="E95" s="21">
        <f>E96+E97+E98</f>
        <v>46880.3</v>
      </c>
      <c r="F95" s="49">
        <f>F96+F97+F98</f>
        <v>46265.200000000004</v>
      </c>
      <c r="G95" s="21">
        <f t="shared" si="7"/>
        <v>98.68793501748068</v>
      </c>
      <c r="H95" s="21">
        <f>H96+H97+H98</f>
        <v>68251.8</v>
      </c>
      <c r="I95" s="21">
        <f>I96+I97+I98</f>
        <v>70991.6</v>
      </c>
      <c r="J95" s="22">
        <f t="shared" si="4"/>
        <v>104.01425310394745</v>
      </c>
      <c r="K95" s="21">
        <f>K96+K97+K98</f>
        <v>90724.79999999999</v>
      </c>
      <c r="L95" s="21">
        <f>L96+L97+L98</f>
        <v>93888.6</v>
      </c>
      <c r="M95" s="23">
        <f t="shared" si="5"/>
        <v>103.48724935188616</v>
      </c>
    </row>
    <row r="96" spans="1:13" ht="12.75">
      <c r="A96" s="44" t="s">
        <v>58</v>
      </c>
      <c r="B96" s="50">
        <v>17108.6</v>
      </c>
      <c r="C96" s="50">
        <v>17200.9</v>
      </c>
      <c r="D96" s="25">
        <f t="shared" si="6"/>
        <v>100.5394947570228</v>
      </c>
      <c r="E96" s="24">
        <v>34081.8</v>
      </c>
      <c r="F96" s="24">
        <v>33480.3</v>
      </c>
      <c r="G96" s="24">
        <f t="shared" si="7"/>
        <v>98.23512842631551</v>
      </c>
      <c r="H96" s="24">
        <v>49180.1</v>
      </c>
      <c r="I96" s="24">
        <v>51182.6</v>
      </c>
      <c r="J96" s="25">
        <f t="shared" si="4"/>
        <v>104.0717688658624</v>
      </c>
      <c r="K96" s="28">
        <v>65120.7</v>
      </c>
      <c r="L96" s="28">
        <v>68187.5</v>
      </c>
      <c r="M96" s="27">
        <f t="shared" si="5"/>
        <v>104.70940883620723</v>
      </c>
    </row>
    <row r="97" spans="1:13" ht="12.75" hidden="1">
      <c r="A97" s="44" t="s">
        <v>59</v>
      </c>
      <c r="B97" s="50"/>
      <c r="C97" s="50"/>
      <c r="D97" s="25" t="e">
        <f t="shared" si="6"/>
        <v>#DIV/0!</v>
      </c>
      <c r="E97" s="24"/>
      <c r="F97" s="24"/>
      <c r="G97" s="24" t="e">
        <f t="shared" si="7"/>
        <v>#DIV/0!</v>
      </c>
      <c r="H97" s="24"/>
      <c r="I97" s="24"/>
      <c r="J97" s="25" t="e">
        <f t="shared" si="4"/>
        <v>#DIV/0!</v>
      </c>
      <c r="K97" s="28"/>
      <c r="L97" s="28"/>
      <c r="M97" s="27" t="e">
        <f t="shared" si="5"/>
        <v>#DIV/0!</v>
      </c>
    </row>
    <row r="98" spans="1:13" ht="12.75">
      <c r="A98" s="44" t="s">
        <v>60</v>
      </c>
      <c r="B98" s="50">
        <v>6321</v>
      </c>
      <c r="C98" s="50">
        <v>6913.9</v>
      </c>
      <c r="D98" s="25">
        <f t="shared" si="6"/>
        <v>109.37984496124031</v>
      </c>
      <c r="E98" s="24">
        <v>12798.5</v>
      </c>
      <c r="F98" s="24">
        <v>12784.9</v>
      </c>
      <c r="G98" s="24">
        <f t="shared" si="7"/>
        <v>99.89373754736883</v>
      </c>
      <c r="H98" s="24">
        <v>19071.7</v>
      </c>
      <c r="I98" s="24">
        <v>19809</v>
      </c>
      <c r="J98" s="25">
        <f t="shared" si="4"/>
        <v>103.86593748853012</v>
      </c>
      <c r="K98" s="28">
        <v>25604.1</v>
      </c>
      <c r="L98" s="28">
        <v>25701.1</v>
      </c>
      <c r="M98" s="27">
        <f t="shared" si="5"/>
        <v>100.37884557551328</v>
      </c>
    </row>
    <row r="99" spans="1:13" ht="12.75" hidden="1">
      <c r="A99" s="45" t="s">
        <v>61</v>
      </c>
      <c r="B99" s="49">
        <f>SUM(B100:B107)</f>
        <v>0</v>
      </c>
      <c r="C99" s="49"/>
      <c r="D99" s="22" t="e">
        <f t="shared" si="6"/>
        <v>#DIV/0!</v>
      </c>
      <c r="E99" s="21">
        <f>SUM(E100:E107)</f>
        <v>0</v>
      </c>
      <c r="F99" s="21">
        <f>SUM(F100:F107)</f>
        <v>0</v>
      </c>
      <c r="G99" s="21" t="e">
        <f t="shared" si="7"/>
        <v>#DIV/0!</v>
      </c>
      <c r="H99" s="21">
        <f>SUM(H100:H107)</f>
        <v>0</v>
      </c>
      <c r="I99" s="21">
        <f>SUM(I100:I107)</f>
        <v>0</v>
      </c>
      <c r="J99" s="22" t="e">
        <f t="shared" si="4"/>
        <v>#DIV/0!</v>
      </c>
      <c r="K99" s="21">
        <f>SUM(K100:K107)</f>
        <v>0</v>
      </c>
      <c r="L99" s="21">
        <f>SUM(L100:L107)</f>
        <v>0</v>
      </c>
      <c r="M99" s="23" t="e">
        <f t="shared" si="5"/>
        <v>#DIV/0!</v>
      </c>
    </row>
    <row r="100" spans="1:13" ht="12.75" hidden="1">
      <c r="A100" s="44" t="s">
        <v>62</v>
      </c>
      <c r="B100" s="50">
        <v>0</v>
      </c>
      <c r="C100" s="50"/>
      <c r="D100" s="22" t="e">
        <f t="shared" si="6"/>
        <v>#DIV/0!</v>
      </c>
      <c r="E100" s="24"/>
      <c r="F100" s="24"/>
      <c r="G100" s="21" t="e">
        <f t="shared" si="7"/>
        <v>#DIV/0!</v>
      </c>
      <c r="H100" s="24"/>
      <c r="I100" s="24"/>
      <c r="J100" s="22" t="e">
        <f t="shared" si="4"/>
        <v>#DIV/0!</v>
      </c>
      <c r="K100" s="28"/>
      <c r="L100" s="28"/>
      <c r="M100" s="23" t="e">
        <f t="shared" si="5"/>
        <v>#DIV/0!</v>
      </c>
    </row>
    <row r="101" spans="1:13" ht="12.75" hidden="1">
      <c r="A101" s="44" t="s">
        <v>63</v>
      </c>
      <c r="B101" s="50">
        <v>0</v>
      </c>
      <c r="C101" s="50"/>
      <c r="D101" s="22" t="e">
        <f t="shared" si="6"/>
        <v>#DIV/0!</v>
      </c>
      <c r="E101" s="24"/>
      <c r="F101" s="24"/>
      <c r="G101" s="21" t="e">
        <f t="shared" si="7"/>
        <v>#DIV/0!</v>
      </c>
      <c r="H101" s="24"/>
      <c r="I101" s="24"/>
      <c r="J101" s="22" t="e">
        <f t="shared" si="4"/>
        <v>#DIV/0!</v>
      </c>
      <c r="K101" s="28"/>
      <c r="L101" s="28"/>
      <c r="M101" s="23" t="e">
        <f t="shared" si="5"/>
        <v>#DIV/0!</v>
      </c>
    </row>
    <row r="102" spans="1:13" ht="12.75" hidden="1">
      <c r="A102" s="44" t="s">
        <v>64</v>
      </c>
      <c r="B102" s="50"/>
      <c r="C102" s="50"/>
      <c r="D102" s="22" t="e">
        <f t="shared" si="6"/>
        <v>#DIV/0!</v>
      </c>
      <c r="E102" s="24"/>
      <c r="F102" s="24"/>
      <c r="G102" s="21" t="e">
        <f t="shared" si="7"/>
        <v>#DIV/0!</v>
      </c>
      <c r="H102" s="24"/>
      <c r="I102" s="24"/>
      <c r="J102" s="22" t="e">
        <f t="shared" si="4"/>
        <v>#DIV/0!</v>
      </c>
      <c r="K102" s="28"/>
      <c r="L102" s="28"/>
      <c r="M102" s="23" t="e">
        <f t="shared" si="5"/>
        <v>#DIV/0!</v>
      </c>
    </row>
    <row r="103" spans="1:13" ht="12.75" hidden="1">
      <c r="A103" s="44" t="s">
        <v>65</v>
      </c>
      <c r="B103" s="50"/>
      <c r="C103" s="50"/>
      <c r="D103" s="22" t="e">
        <f t="shared" si="6"/>
        <v>#DIV/0!</v>
      </c>
      <c r="E103" s="24"/>
      <c r="F103" s="24"/>
      <c r="G103" s="21" t="e">
        <f t="shared" si="7"/>
        <v>#DIV/0!</v>
      </c>
      <c r="H103" s="24"/>
      <c r="I103" s="24"/>
      <c r="J103" s="22" t="e">
        <f t="shared" si="4"/>
        <v>#DIV/0!</v>
      </c>
      <c r="K103" s="28"/>
      <c r="L103" s="28"/>
      <c r="M103" s="23" t="e">
        <f t="shared" si="5"/>
        <v>#DIV/0!</v>
      </c>
    </row>
    <row r="104" spans="1:13" ht="12.75" hidden="1">
      <c r="A104" s="44" t="s">
        <v>66</v>
      </c>
      <c r="B104" s="50"/>
      <c r="C104" s="50"/>
      <c r="D104" s="22" t="e">
        <f t="shared" si="6"/>
        <v>#DIV/0!</v>
      </c>
      <c r="E104" s="24"/>
      <c r="F104" s="24"/>
      <c r="G104" s="21" t="e">
        <f t="shared" si="7"/>
        <v>#DIV/0!</v>
      </c>
      <c r="H104" s="24"/>
      <c r="I104" s="24"/>
      <c r="J104" s="22" t="e">
        <f t="shared" si="4"/>
        <v>#DIV/0!</v>
      </c>
      <c r="K104" s="28"/>
      <c r="L104" s="28"/>
      <c r="M104" s="23" t="e">
        <f t="shared" si="5"/>
        <v>#DIV/0!</v>
      </c>
    </row>
    <row r="105" spans="1:13" ht="26.25" hidden="1">
      <c r="A105" s="44" t="s">
        <v>67</v>
      </c>
      <c r="B105" s="50"/>
      <c r="C105" s="50"/>
      <c r="D105" s="22" t="e">
        <f t="shared" si="6"/>
        <v>#DIV/0!</v>
      </c>
      <c r="E105" s="24"/>
      <c r="F105" s="24"/>
      <c r="G105" s="21" t="e">
        <f t="shared" si="7"/>
        <v>#DIV/0!</v>
      </c>
      <c r="H105" s="24"/>
      <c r="I105" s="24"/>
      <c r="J105" s="22" t="e">
        <f t="shared" si="4"/>
        <v>#DIV/0!</v>
      </c>
      <c r="K105" s="28"/>
      <c r="L105" s="28"/>
      <c r="M105" s="23" t="e">
        <f t="shared" si="5"/>
        <v>#DIV/0!</v>
      </c>
    </row>
    <row r="106" spans="1:13" ht="15" customHeight="1" hidden="1">
      <c r="A106" s="44" t="s">
        <v>68</v>
      </c>
      <c r="B106" s="50"/>
      <c r="C106" s="50"/>
      <c r="D106" s="22" t="e">
        <f t="shared" si="6"/>
        <v>#DIV/0!</v>
      </c>
      <c r="E106" s="24"/>
      <c r="F106" s="24"/>
      <c r="G106" s="21" t="e">
        <f t="shared" si="7"/>
        <v>#DIV/0!</v>
      </c>
      <c r="H106" s="24"/>
      <c r="I106" s="24"/>
      <c r="J106" s="22" t="e">
        <f t="shared" si="4"/>
        <v>#DIV/0!</v>
      </c>
      <c r="K106" s="28"/>
      <c r="L106" s="28"/>
      <c r="M106" s="23" t="e">
        <f t="shared" si="5"/>
        <v>#DIV/0!</v>
      </c>
    </row>
    <row r="107" spans="1:13" ht="12.75" hidden="1">
      <c r="A107" s="44" t="s">
        <v>69</v>
      </c>
      <c r="B107" s="50">
        <v>0</v>
      </c>
      <c r="C107" s="50"/>
      <c r="D107" s="22" t="e">
        <f t="shared" si="6"/>
        <v>#DIV/0!</v>
      </c>
      <c r="E107" s="24"/>
      <c r="F107" s="24"/>
      <c r="G107" s="21" t="e">
        <f t="shared" si="7"/>
        <v>#DIV/0!</v>
      </c>
      <c r="H107" s="24"/>
      <c r="I107" s="24"/>
      <c r="J107" s="22" t="e">
        <f t="shared" si="4"/>
        <v>#DIV/0!</v>
      </c>
      <c r="K107" s="28"/>
      <c r="L107" s="28"/>
      <c r="M107" s="23" t="e">
        <f t="shared" si="5"/>
        <v>#DIV/0!</v>
      </c>
    </row>
    <row r="108" spans="1:13" ht="12.75">
      <c r="A108" s="45" t="s">
        <v>10</v>
      </c>
      <c r="B108" s="21">
        <f>SUM(B109:B113)</f>
        <v>106956</v>
      </c>
      <c r="C108" s="49">
        <f>SUM(C109:C113)</f>
        <v>49157.9</v>
      </c>
      <c r="D108" s="22">
        <f t="shared" si="6"/>
        <v>45.960862410710945</v>
      </c>
      <c r="E108" s="21">
        <f>SUM(E109:E113)</f>
        <v>218524.2</v>
      </c>
      <c r="F108" s="49">
        <f>SUM(F109:F113)</f>
        <v>111184.1</v>
      </c>
      <c r="G108" s="21">
        <f t="shared" si="7"/>
        <v>50.87953645408609</v>
      </c>
      <c r="H108" s="21">
        <f>SUM(H109:H113)</f>
        <v>335387.8</v>
      </c>
      <c r="I108" s="21">
        <f>SUM(I109:I113)</f>
        <v>150013.90000000002</v>
      </c>
      <c r="J108" s="22">
        <f t="shared" si="4"/>
        <v>44.72849042213224</v>
      </c>
      <c r="K108" s="21">
        <f>SUM(K109:K113)</f>
        <v>471978.9</v>
      </c>
      <c r="L108" s="21">
        <f>SUM(L109:L113)</f>
        <v>222538</v>
      </c>
      <c r="M108" s="23">
        <f t="shared" si="5"/>
        <v>47.149989120276345</v>
      </c>
    </row>
    <row r="109" spans="1:13" ht="12.75">
      <c r="A109" s="44" t="s">
        <v>70</v>
      </c>
      <c r="B109" s="50">
        <v>1403.7</v>
      </c>
      <c r="C109" s="50">
        <v>1408.7</v>
      </c>
      <c r="D109" s="25">
        <f t="shared" si="6"/>
        <v>100.35620146755005</v>
      </c>
      <c r="E109" s="24">
        <v>2810.8</v>
      </c>
      <c r="F109" s="24">
        <v>2822.6</v>
      </c>
      <c r="G109" s="24">
        <f t="shared" si="7"/>
        <v>100.41980930695887</v>
      </c>
      <c r="H109" s="24">
        <v>4222.7</v>
      </c>
      <c r="I109" s="24">
        <v>4227.6</v>
      </c>
      <c r="J109" s="25">
        <f t="shared" si="4"/>
        <v>100.11603950079335</v>
      </c>
      <c r="K109" s="28">
        <v>5628.4</v>
      </c>
      <c r="L109" s="28">
        <v>5640.4</v>
      </c>
      <c r="M109" s="27">
        <f t="shared" si="5"/>
        <v>100.21320446308009</v>
      </c>
    </row>
    <row r="110" spans="1:13" ht="12.75">
      <c r="A110" s="44" t="s">
        <v>71</v>
      </c>
      <c r="B110" s="50">
        <v>21534.1</v>
      </c>
      <c r="C110" s="50">
        <v>22688.1</v>
      </c>
      <c r="D110" s="25">
        <f t="shared" si="6"/>
        <v>105.35894232867871</v>
      </c>
      <c r="E110" s="24">
        <v>44796.6</v>
      </c>
      <c r="F110" s="24">
        <v>46942.9</v>
      </c>
      <c r="G110" s="24">
        <f t="shared" si="7"/>
        <v>104.7912118330409</v>
      </c>
      <c r="H110" s="24">
        <v>68504</v>
      </c>
      <c r="I110" s="24">
        <v>70218.3</v>
      </c>
      <c r="J110" s="25">
        <f t="shared" si="4"/>
        <v>102.50248160691346</v>
      </c>
      <c r="K110" s="28">
        <v>93168.7</v>
      </c>
      <c r="L110" s="28">
        <v>96820</v>
      </c>
      <c r="M110" s="27">
        <f t="shared" si="5"/>
        <v>103.91902001423226</v>
      </c>
    </row>
    <row r="111" spans="1:13" ht="12.75">
      <c r="A111" s="44" t="s">
        <v>111</v>
      </c>
      <c r="B111" s="50">
        <v>56677.5</v>
      </c>
      <c r="C111" s="50">
        <v>4947.1</v>
      </c>
      <c r="D111" s="25">
        <f t="shared" si="6"/>
        <v>8.728507785276344</v>
      </c>
      <c r="E111" s="24">
        <v>114746.6</v>
      </c>
      <c r="F111" s="24">
        <v>19020.6</v>
      </c>
      <c r="G111" s="24">
        <f t="shared" si="7"/>
        <v>16.576177420507445</v>
      </c>
      <c r="H111" s="24">
        <v>169902.5</v>
      </c>
      <c r="I111" s="24">
        <v>22494.5</v>
      </c>
      <c r="J111" s="25">
        <f t="shared" si="4"/>
        <v>13.239652153440945</v>
      </c>
      <c r="K111" s="28">
        <v>232812.2</v>
      </c>
      <c r="L111" s="28">
        <v>37702.5</v>
      </c>
      <c r="M111" s="27">
        <f t="shared" si="5"/>
        <v>16.19438328403752</v>
      </c>
    </row>
    <row r="112" spans="1:13" ht="12.75">
      <c r="A112" s="44" t="s">
        <v>112</v>
      </c>
      <c r="B112" s="50">
        <v>22971.8</v>
      </c>
      <c r="C112" s="50">
        <v>15807.5</v>
      </c>
      <c r="D112" s="25">
        <f t="shared" si="6"/>
        <v>68.81263113904875</v>
      </c>
      <c r="E112" s="24">
        <v>46355</v>
      </c>
      <c r="F112" s="24">
        <v>32282.4</v>
      </c>
      <c r="G112" s="24">
        <f t="shared" si="7"/>
        <v>69.64167835184986</v>
      </c>
      <c r="H112" s="30">
        <v>76890.9</v>
      </c>
      <c r="I112" s="30">
        <v>36795.3</v>
      </c>
      <c r="J112" s="25">
        <f t="shared" si="4"/>
        <v>47.853907289419176</v>
      </c>
      <c r="K112" s="28">
        <v>118315.1</v>
      </c>
      <c r="L112" s="28">
        <v>59527.5</v>
      </c>
      <c r="M112" s="27">
        <f t="shared" si="5"/>
        <v>50.31268198226599</v>
      </c>
    </row>
    <row r="113" spans="1:13" ht="12.75">
      <c r="A113" s="44" t="s">
        <v>72</v>
      </c>
      <c r="B113" s="50">
        <v>4368.9</v>
      </c>
      <c r="C113" s="50">
        <v>4306.5</v>
      </c>
      <c r="D113" s="25">
        <f t="shared" si="6"/>
        <v>98.57172285930098</v>
      </c>
      <c r="E113" s="24">
        <v>9815.2</v>
      </c>
      <c r="F113" s="24">
        <v>10115.6</v>
      </c>
      <c r="G113" s="24">
        <f t="shared" si="7"/>
        <v>103.06055913277365</v>
      </c>
      <c r="H113" s="30">
        <v>15867.7</v>
      </c>
      <c r="I113" s="30">
        <v>16278.2</v>
      </c>
      <c r="J113" s="25">
        <f t="shared" si="4"/>
        <v>102.58701639178962</v>
      </c>
      <c r="K113" s="28">
        <v>22054.5</v>
      </c>
      <c r="L113" s="28">
        <v>22847.6</v>
      </c>
      <c r="M113" s="27">
        <f t="shared" si="5"/>
        <v>103.59609150060078</v>
      </c>
    </row>
    <row r="114" spans="1:13" ht="12.75">
      <c r="A114" s="45" t="s">
        <v>34</v>
      </c>
      <c r="B114" s="21">
        <f>SUM(B115:B118)</f>
        <v>8819.1</v>
      </c>
      <c r="C114" s="49">
        <f>SUM(C115:C118)</f>
        <v>9667.699999999999</v>
      </c>
      <c r="D114" s="22">
        <f t="shared" si="6"/>
        <v>109.62229705979067</v>
      </c>
      <c r="E114" s="21">
        <f>SUM(E115:E118)</f>
        <v>17350.6</v>
      </c>
      <c r="F114" s="49">
        <f>SUM(F115:F118)</f>
        <v>18042.4</v>
      </c>
      <c r="G114" s="21">
        <f t="shared" si="7"/>
        <v>103.98718199946977</v>
      </c>
      <c r="H114" s="21">
        <f>SUM(H115:H118)</f>
        <v>25349.100000000002</v>
      </c>
      <c r="I114" s="21">
        <f>SUM(I115:I118)</f>
        <v>30507</v>
      </c>
      <c r="J114" s="22">
        <f t="shared" si="4"/>
        <v>120.34746795744226</v>
      </c>
      <c r="K114" s="21">
        <f>SUM(K115:K118)</f>
        <v>33577.5</v>
      </c>
      <c r="L114" s="21">
        <f>L115+L118</f>
        <v>39127.5</v>
      </c>
      <c r="M114" s="23">
        <f t="shared" si="5"/>
        <v>116.5289256198347</v>
      </c>
    </row>
    <row r="115" spans="1:13" ht="12.75">
      <c r="A115" s="44" t="s">
        <v>73</v>
      </c>
      <c r="B115" s="50">
        <v>7333.3</v>
      </c>
      <c r="C115" s="50">
        <v>8379.9</v>
      </c>
      <c r="D115" s="25">
        <f t="shared" si="6"/>
        <v>114.27188305401388</v>
      </c>
      <c r="E115" s="24">
        <v>14445.8</v>
      </c>
      <c r="F115" s="24">
        <v>15632.5</v>
      </c>
      <c r="G115" s="24">
        <f t="shared" si="7"/>
        <v>108.21484445305902</v>
      </c>
      <c r="H115" s="30">
        <v>20565.9</v>
      </c>
      <c r="I115" s="30">
        <v>26784.6</v>
      </c>
      <c r="J115" s="25">
        <f t="shared" si="4"/>
        <v>130.23791810715795</v>
      </c>
      <c r="K115" s="28">
        <v>27512.2</v>
      </c>
      <c r="L115" s="28">
        <v>34257.9</v>
      </c>
      <c r="M115" s="27">
        <f t="shared" si="5"/>
        <v>124.5189406881311</v>
      </c>
    </row>
    <row r="116" spans="1:13" ht="12.75" hidden="1">
      <c r="A116" s="44" t="s">
        <v>74</v>
      </c>
      <c r="B116" s="24"/>
      <c r="C116" s="24"/>
      <c r="D116" s="25"/>
      <c r="E116" s="24"/>
      <c r="F116" s="24"/>
      <c r="G116" s="24"/>
      <c r="H116" s="24"/>
      <c r="I116" s="24"/>
      <c r="J116" s="25"/>
      <c r="K116" s="24"/>
      <c r="L116" s="24"/>
      <c r="M116" s="27"/>
    </row>
    <row r="117" spans="1:13" ht="12.75">
      <c r="A117" s="44" t="s">
        <v>75</v>
      </c>
      <c r="B117" s="24"/>
      <c r="C117" s="24"/>
      <c r="D117" s="25"/>
      <c r="E117" s="24"/>
      <c r="F117" s="24"/>
      <c r="G117" s="24"/>
      <c r="H117" s="24">
        <v>528</v>
      </c>
      <c r="I117" s="24"/>
      <c r="J117" s="25">
        <f t="shared" si="4"/>
        <v>0</v>
      </c>
      <c r="K117" s="24">
        <v>528</v>
      </c>
      <c r="L117" s="24"/>
      <c r="M117" s="27">
        <f t="shared" si="5"/>
        <v>0</v>
      </c>
    </row>
    <row r="118" spans="1:13" ht="12.75">
      <c r="A118" s="44" t="s">
        <v>76</v>
      </c>
      <c r="B118" s="24">
        <v>1485.8</v>
      </c>
      <c r="C118" s="24">
        <v>1287.8</v>
      </c>
      <c r="D118" s="25">
        <f t="shared" si="6"/>
        <v>86.67384573966886</v>
      </c>
      <c r="E118" s="24">
        <v>2904.8</v>
      </c>
      <c r="F118" s="24">
        <v>2409.9</v>
      </c>
      <c r="G118" s="24">
        <f t="shared" si="7"/>
        <v>82.96268245662351</v>
      </c>
      <c r="H118" s="24">
        <v>4255.2</v>
      </c>
      <c r="I118" s="24">
        <v>3722.4</v>
      </c>
      <c r="J118" s="25">
        <f t="shared" si="4"/>
        <v>87.47884940778341</v>
      </c>
      <c r="K118" s="24">
        <v>5537.3</v>
      </c>
      <c r="L118" s="24">
        <v>4869.6</v>
      </c>
      <c r="M118" s="27">
        <f t="shared" si="5"/>
        <v>87.94177667816444</v>
      </c>
    </row>
    <row r="119" spans="1:13" ht="12.75" hidden="1">
      <c r="A119" s="44" t="s">
        <v>76</v>
      </c>
      <c r="B119" s="24"/>
      <c r="C119" s="50"/>
      <c r="D119" s="22" t="e">
        <f t="shared" si="6"/>
        <v>#DIV/0!</v>
      </c>
      <c r="E119" s="24"/>
      <c r="F119" s="24"/>
      <c r="G119" s="21" t="e">
        <f t="shared" si="7"/>
        <v>#DIV/0!</v>
      </c>
      <c r="H119" s="24"/>
      <c r="I119" s="24"/>
      <c r="J119" s="22" t="e">
        <f t="shared" si="4"/>
        <v>#DIV/0!</v>
      </c>
      <c r="K119" s="24"/>
      <c r="L119" s="28"/>
      <c r="M119" s="23" t="e">
        <f t="shared" si="5"/>
        <v>#DIV/0!</v>
      </c>
    </row>
    <row r="120" spans="1:13" ht="12.75">
      <c r="A120" s="45" t="s">
        <v>35</v>
      </c>
      <c r="B120" s="21">
        <f>SUM(B121:B123)</f>
        <v>1910.8000000000002</v>
      </c>
      <c r="C120" s="49">
        <f>SUM(C121:C123)</f>
        <v>2439.2000000000003</v>
      </c>
      <c r="D120" s="22">
        <f t="shared" si="6"/>
        <v>127.65333891563743</v>
      </c>
      <c r="E120" s="21">
        <f>SUM(E121:E123)</f>
        <v>4427.5</v>
      </c>
      <c r="F120" s="49">
        <f>SUM(F121:F123)</f>
        <v>4716.5</v>
      </c>
      <c r="G120" s="21">
        <f t="shared" si="7"/>
        <v>106.52738565782045</v>
      </c>
      <c r="H120" s="21">
        <f>SUM(H121:H123)</f>
        <v>7201.8</v>
      </c>
      <c r="I120" s="21">
        <f>SUM(I121:I123)</f>
        <v>7115.2</v>
      </c>
      <c r="J120" s="22">
        <f t="shared" si="4"/>
        <v>98.79752284151184</v>
      </c>
      <c r="K120" s="21">
        <f>SUM(K121:K123)</f>
        <v>9929.5</v>
      </c>
      <c r="L120" s="21">
        <f>SUM(L121:L123)</f>
        <v>9666.1</v>
      </c>
      <c r="M120" s="23">
        <f t="shared" si="5"/>
        <v>97.34729845410142</v>
      </c>
    </row>
    <row r="121" spans="1:13" ht="12.75">
      <c r="A121" s="44" t="s">
        <v>77</v>
      </c>
      <c r="B121" s="50">
        <v>1628.9</v>
      </c>
      <c r="C121" s="50">
        <v>2106.3</v>
      </c>
      <c r="D121" s="25">
        <f t="shared" si="6"/>
        <v>129.3081220455522</v>
      </c>
      <c r="E121" s="24">
        <v>3527.4</v>
      </c>
      <c r="F121" s="24">
        <v>4140.5</v>
      </c>
      <c r="G121" s="24">
        <f t="shared" si="7"/>
        <v>117.38107387877757</v>
      </c>
      <c r="H121" s="30">
        <v>5506.6</v>
      </c>
      <c r="I121" s="30">
        <v>6402.9</v>
      </c>
      <c r="J121" s="25">
        <f t="shared" si="4"/>
        <v>116.27683143863725</v>
      </c>
      <c r="K121" s="28">
        <v>7648.4</v>
      </c>
      <c r="L121" s="28">
        <v>8713.4</v>
      </c>
      <c r="M121" s="27">
        <f t="shared" si="5"/>
        <v>113.92448093718947</v>
      </c>
    </row>
    <row r="122" spans="1:13" ht="12.75">
      <c r="A122" s="44" t="s">
        <v>78</v>
      </c>
      <c r="B122" s="50">
        <v>281.9</v>
      </c>
      <c r="C122" s="50">
        <v>332.9</v>
      </c>
      <c r="D122" s="25">
        <f t="shared" si="6"/>
        <v>118.0915218162469</v>
      </c>
      <c r="E122" s="24">
        <v>900.1</v>
      </c>
      <c r="F122" s="24">
        <v>576</v>
      </c>
      <c r="G122" s="24">
        <f t="shared" si="7"/>
        <v>63.992889678924556</v>
      </c>
      <c r="H122" s="30">
        <v>1695.2</v>
      </c>
      <c r="I122" s="30">
        <v>712.3</v>
      </c>
      <c r="J122" s="25">
        <f t="shared" si="4"/>
        <v>42.01864086833412</v>
      </c>
      <c r="K122" s="28">
        <v>2281.1</v>
      </c>
      <c r="L122" s="28">
        <v>952.7</v>
      </c>
      <c r="M122" s="27">
        <f t="shared" si="5"/>
        <v>41.76493796852397</v>
      </c>
    </row>
    <row r="123" spans="1:13" ht="12.75" hidden="1">
      <c r="A123" s="44" t="s">
        <v>80</v>
      </c>
      <c r="B123" s="24"/>
      <c r="C123" s="50"/>
      <c r="D123" s="22" t="e">
        <f t="shared" si="6"/>
        <v>#DIV/0!</v>
      </c>
      <c r="E123" s="24"/>
      <c r="F123" s="24"/>
      <c r="G123" s="21" t="e">
        <f t="shared" si="7"/>
        <v>#DIV/0!</v>
      </c>
      <c r="H123" s="24"/>
      <c r="I123" s="24"/>
      <c r="J123" s="22" t="e">
        <f t="shared" si="4"/>
        <v>#DIV/0!</v>
      </c>
      <c r="K123" s="24"/>
      <c r="L123" s="28"/>
      <c r="M123" s="23" t="e">
        <f t="shared" si="5"/>
        <v>#DIV/0!</v>
      </c>
    </row>
    <row r="124" spans="1:13" ht="26.25">
      <c r="A124" s="45" t="s">
        <v>130</v>
      </c>
      <c r="B124" s="21">
        <f>B125</f>
        <v>4.7</v>
      </c>
      <c r="C124" s="49">
        <f>C125</f>
        <v>3.2</v>
      </c>
      <c r="D124" s="22">
        <f t="shared" si="6"/>
        <v>68.08510638297872</v>
      </c>
      <c r="E124" s="21">
        <f>E125</f>
        <v>11.5</v>
      </c>
      <c r="F124" s="49">
        <f>F125</f>
        <v>7.4</v>
      </c>
      <c r="G124" s="21">
        <f t="shared" si="7"/>
        <v>64.34782608695653</v>
      </c>
      <c r="H124" s="21">
        <f>H125</f>
        <v>17.6</v>
      </c>
      <c r="I124" s="21">
        <f>I125</f>
        <v>12.3</v>
      </c>
      <c r="J124" s="22">
        <f t="shared" si="4"/>
        <v>69.88636363636364</v>
      </c>
      <c r="K124" s="21">
        <f>K125</f>
        <v>24.7</v>
      </c>
      <c r="L124" s="21">
        <f>L125</f>
        <v>59.6</v>
      </c>
      <c r="M124" s="23" t="s">
        <v>117</v>
      </c>
    </row>
    <row r="125" spans="1:13" ht="12.75">
      <c r="A125" s="44" t="s">
        <v>131</v>
      </c>
      <c r="B125" s="50">
        <v>4.7</v>
      </c>
      <c r="C125" s="50">
        <v>3.2</v>
      </c>
      <c r="D125" s="25">
        <f t="shared" si="6"/>
        <v>68.08510638297872</v>
      </c>
      <c r="E125" s="24">
        <v>11.5</v>
      </c>
      <c r="F125" s="24">
        <v>7.4</v>
      </c>
      <c r="G125" s="24">
        <f t="shared" si="7"/>
        <v>64.34782608695653</v>
      </c>
      <c r="H125" s="24">
        <v>17.6</v>
      </c>
      <c r="I125" s="24">
        <v>12.3</v>
      </c>
      <c r="J125" s="25">
        <f t="shared" si="4"/>
        <v>69.88636363636364</v>
      </c>
      <c r="K125" s="28">
        <v>24.7</v>
      </c>
      <c r="L125" s="28">
        <v>59.6</v>
      </c>
      <c r="M125" s="27" t="s">
        <v>117</v>
      </c>
    </row>
    <row r="126" spans="1:13" ht="13.5" thickBot="1">
      <c r="A126" s="47" t="s">
        <v>6</v>
      </c>
      <c r="B126" s="31">
        <f>B53+B64+B66+B72+B83+B88+B95+B108+B114+B120+B124</f>
        <v>383468.49999999994</v>
      </c>
      <c r="C126" s="31">
        <f>C53+C66+C72+C83+C88+C95+C108+C114+C120+C124</f>
        <v>370754.30000000005</v>
      </c>
      <c r="D126" s="22">
        <f t="shared" si="6"/>
        <v>96.68442127580235</v>
      </c>
      <c r="E126" s="31">
        <f>E53+E64+E66+E72+E83+E88+E95+E99+E108+E114+E120+E124</f>
        <v>855109.5000000001</v>
      </c>
      <c r="F126" s="31">
        <f>F53+F64+F66+F72+F83+F88+F95+F99+F108+F114+F120+F124</f>
        <v>865194.7</v>
      </c>
      <c r="G126" s="21">
        <f t="shared" si="7"/>
        <v>101.17940450901315</v>
      </c>
      <c r="H126" s="31">
        <f>H53+H64+H66+H72+H83+H88+H95+H99+H108+H114+H120+H124</f>
        <v>1308719.2000000004</v>
      </c>
      <c r="I126" s="31">
        <f>I53+I64+I66+I72+I83+I88+I95+I99+I108+I114+I120+I124</f>
        <v>1435054.5</v>
      </c>
      <c r="J126" s="22">
        <f t="shared" si="4"/>
        <v>109.6533542107428</v>
      </c>
      <c r="K126" s="31">
        <f>K53+K64+K66+K72+K83+K88+K95+K99+K108+K114+K120+K124</f>
        <v>1973724.2</v>
      </c>
      <c r="L126" s="31">
        <f>L53+L66+L72+L83+L88+L95+L108+L114+L120+L124</f>
        <v>1947758.0000000005</v>
      </c>
      <c r="M126" s="23">
        <f t="shared" si="5"/>
        <v>98.68440585569151</v>
      </c>
    </row>
    <row r="127" spans="1:13" ht="13.5" thickBot="1">
      <c r="A127" s="48" t="s">
        <v>21</v>
      </c>
      <c r="B127" s="33">
        <f>B51-B126</f>
        <v>11812.000000000058</v>
      </c>
      <c r="C127" s="33">
        <f>C51-C126</f>
        <v>5048.699999999953</v>
      </c>
      <c r="D127" s="34"/>
      <c r="E127" s="33">
        <f>E51-E126</f>
        <v>27723.599999999977</v>
      </c>
      <c r="F127" s="32">
        <f>F51-F126</f>
        <v>5676.40000000014</v>
      </c>
      <c r="G127" s="35"/>
      <c r="H127" s="32">
        <f>H51-H126</f>
        <v>32753.09999999986</v>
      </c>
      <c r="I127" s="33">
        <f>I51-I126</f>
        <v>-180386.69999999995</v>
      </c>
      <c r="J127" s="36"/>
      <c r="K127" s="33">
        <f>K51-K126</f>
        <v>9541.100000000093</v>
      </c>
      <c r="L127" s="32">
        <f>L51-L126</f>
        <v>14098.899999999907</v>
      </c>
      <c r="M127" s="37"/>
    </row>
    <row r="128" spans="2:13" ht="12.75">
      <c r="B128" s="19"/>
      <c r="C128" s="19"/>
      <c r="D128" s="19"/>
      <c r="I128" s="15"/>
      <c r="J128" s="15"/>
      <c r="K128" s="15"/>
      <c r="L128" s="20"/>
      <c r="M128" s="20"/>
    </row>
    <row r="129" spans="2:4" ht="12.75">
      <c r="B129" s="19"/>
      <c r="C129" s="19"/>
      <c r="D129" s="19"/>
    </row>
    <row r="130" spans="2:4" ht="12.75">
      <c r="B130" s="19"/>
      <c r="C130" s="19"/>
      <c r="D130" s="19"/>
    </row>
    <row r="131" spans="2:4" ht="12.75">
      <c r="B131" s="19"/>
      <c r="C131" s="19"/>
      <c r="D131" s="19"/>
    </row>
    <row r="132" spans="2:4" ht="12.75">
      <c r="B132" s="19"/>
      <c r="C132" s="19"/>
      <c r="D132" s="19"/>
    </row>
    <row r="133" spans="2:4" ht="12.75">
      <c r="B133" s="19"/>
      <c r="C133" s="19"/>
      <c r="D133" s="19"/>
    </row>
    <row r="134" spans="2:4" ht="12.75">
      <c r="B134" s="19"/>
      <c r="C134" s="19"/>
      <c r="D134" s="19"/>
    </row>
    <row r="135" spans="2:4" ht="12.75">
      <c r="B135" s="19"/>
      <c r="C135" s="19"/>
      <c r="D135" s="19"/>
    </row>
    <row r="136" spans="2:4" ht="12.75">
      <c r="B136" s="19"/>
      <c r="C136" s="19"/>
      <c r="D136" s="19"/>
    </row>
    <row r="137" spans="2:4" ht="12.75">
      <c r="B137" s="19"/>
      <c r="C137" s="19"/>
      <c r="D137" s="19"/>
    </row>
    <row r="138" spans="2:4" ht="12.75">
      <c r="B138" s="19"/>
      <c r="C138" s="19"/>
      <c r="D138" s="19"/>
    </row>
    <row r="139" spans="2:4" ht="12.75">
      <c r="B139" s="19"/>
      <c r="C139" s="19"/>
      <c r="D139" s="19"/>
    </row>
    <row r="140" spans="2:4" ht="12.75">
      <c r="B140" s="19"/>
      <c r="C140" s="19"/>
      <c r="D140" s="19"/>
    </row>
    <row r="141" spans="2:4" ht="12.75">
      <c r="B141" s="19"/>
      <c r="C141" s="19"/>
      <c r="D141" s="19"/>
    </row>
    <row r="142" spans="2:4" ht="12.75">
      <c r="B142" s="19"/>
      <c r="C142" s="19"/>
      <c r="D142" s="19"/>
    </row>
    <row r="143" spans="2:4" ht="12.75">
      <c r="B143" s="19"/>
      <c r="C143" s="19"/>
      <c r="D143" s="19"/>
    </row>
    <row r="144" spans="2:4" ht="12.75">
      <c r="B144" s="19"/>
      <c r="C144" s="19"/>
      <c r="D144" s="19"/>
    </row>
    <row r="145" spans="2:4" ht="12.75">
      <c r="B145" s="19"/>
      <c r="C145" s="19"/>
      <c r="D145" s="19"/>
    </row>
    <row r="146" spans="2:4" ht="12.75">
      <c r="B146" s="19"/>
      <c r="C146" s="19"/>
      <c r="D146" s="19"/>
    </row>
    <row r="147" spans="2:4" ht="12.75">
      <c r="B147" s="19"/>
      <c r="C147" s="19"/>
      <c r="D147" s="19"/>
    </row>
    <row r="148" spans="2:4" ht="12.75">
      <c r="B148" s="19"/>
      <c r="C148" s="19"/>
      <c r="D148" s="19"/>
    </row>
    <row r="149" spans="2:4" ht="12.75">
      <c r="B149" s="19"/>
      <c r="C149" s="19"/>
      <c r="D149" s="19"/>
    </row>
    <row r="150" spans="2:4" ht="12.75">
      <c r="B150" s="19"/>
      <c r="C150" s="19"/>
      <c r="D150" s="19"/>
    </row>
    <row r="151" spans="2:4" ht="12.75">
      <c r="B151" s="19"/>
      <c r="C151" s="19"/>
      <c r="D151" s="19"/>
    </row>
    <row r="152" spans="2:4" ht="12.75">
      <c r="B152" s="19"/>
      <c r="C152" s="19"/>
      <c r="D152" s="19"/>
    </row>
    <row r="153" spans="2:4" ht="12.75">
      <c r="B153" s="19"/>
      <c r="C153" s="19"/>
      <c r="D153" s="19"/>
    </row>
    <row r="154" spans="2:4" ht="12.75">
      <c r="B154" s="19"/>
      <c r="C154" s="19"/>
      <c r="D154" s="19"/>
    </row>
    <row r="155" spans="2:4" ht="12.75">
      <c r="B155" s="19"/>
      <c r="C155" s="19"/>
      <c r="D155" s="19"/>
    </row>
    <row r="156" spans="2:4" ht="12.75">
      <c r="B156" s="19"/>
      <c r="C156" s="19"/>
      <c r="D156" s="19"/>
    </row>
    <row r="157" spans="2:4" ht="12.75">
      <c r="B157" s="19"/>
      <c r="C157" s="19"/>
      <c r="D157" s="19"/>
    </row>
    <row r="158" spans="2:4" ht="12.75">
      <c r="B158" s="19"/>
      <c r="C158" s="19"/>
      <c r="D158" s="19"/>
    </row>
    <row r="159" spans="2:4" ht="12.75">
      <c r="B159" s="19"/>
      <c r="C159" s="19"/>
      <c r="D159" s="19"/>
    </row>
    <row r="160" spans="2:4" ht="12.75">
      <c r="B160" s="19"/>
      <c r="C160" s="19"/>
      <c r="D160" s="19"/>
    </row>
    <row r="161" spans="2:4" ht="12.75">
      <c r="B161" s="19"/>
      <c r="C161" s="19"/>
      <c r="D161" s="19"/>
    </row>
    <row r="162" spans="2:4" ht="12.75">
      <c r="B162" s="19"/>
      <c r="C162" s="19"/>
      <c r="D162" s="19"/>
    </row>
    <row r="163" spans="2:4" ht="12.75">
      <c r="B163" s="19"/>
      <c r="C163" s="19"/>
      <c r="D163" s="19"/>
    </row>
    <row r="164" spans="2:4" ht="12.75">
      <c r="B164" s="19"/>
      <c r="C164" s="19"/>
      <c r="D164" s="19"/>
    </row>
    <row r="165" spans="2:4" ht="12.75">
      <c r="B165" s="19"/>
      <c r="C165" s="19"/>
      <c r="D165" s="19"/>
    </row>
    <row r="166" spans="2:4" ht="12.75">
      <c r="B166" s="19"/>
      <c r="C166" s="19"/>
      <c r="D166" s="19"/>
    </row>
    <row r="167" spans="2:4" ht="12.75">
      <c r="B167" s="19"/>
      <c r="C167" s="19"/>
      <c r="D167" s="19"/>
    </row>
    <row r="168" spans="2:4" ht="12.75">
      <c r="B168" s="19"/>
      <c r="C168" s="19"/>
      <c r="D168" s="19"/>
    </row>
    <row r="169" spans="2:4" ht="12.75">
      <c r="B169" s="19"/>
      <c r="C169" s="19"/>
      <c r="D169" s="19"/>
    </row>
    <row r="170" spans="2:4" ht="12.75">
      <c r="B170" s="19"/>
      <c r="C170" s="19"/>
      <c r="D170" s="19"/>
    </row>
    <row r="171" spans="2:4" ht="12.75">
      <c r="B171" s="19"/>
      <c r="C171" s="19"/>
      <c r="D171" s="19"/>
    </row>
    <row r="172" spans="2:4" ht="12.75">
      <c r="B172" s="19"/>
      <c r="C172" s="19"/>
      <c r="D172" s="19"/>
    </row>
    <row r="173" spans="2:4" ht="12.75">
      <c r="B173" s="19"/>
      <c r="C173" s="19"/>
      <c r="D173" s="19"/>
    </row>
    <row r="174" spans="2:4" ht="12.75">
      <c r="B174" s="19"/>
      <c r="C174" s="19"/>
      <c r="D174" s="19"/>
    </row>
    <row r="175" spans="2:4" ht="12.75">
      <c r="B175" s="19"/>
      <c r="C175" s="19"/>
      <c r="D175" s="19"/>
    </row>
    <row r="176" spans="2:4" ht="12.75">
      <c r="B176" s="19"/>
      <c r="C176" s="19"/>
      <c r="D176" s="19"/>
    </row>
    <row r="177" spans="2:4" ht="12.75">
      <c r="B177" s="19"/>
      <c r="C177" s="19"/>
      <c r="D177" s="19"/>
    </row>
    <row r="178" spans="2:4" ht="12.75">
      <c r="B178" s="19"/>
      <c r="C178" s="19"/>
      <c r="D178" s="19"/>
    </row>
    <row r="179" spans="2:4" ht="12.75">
      <c r="B179" s="19"/>
      <c r="C179" s="19"/>
      <c r="D179" s="19"/>
    </row>
    <row r="180" spans="2:4" ht="12.75">
      <c r="B180" s="19"/>
      <c r="C180" s="19"/>
      <c r="D180" s="19"/>
    </row>
    <row r="181" spans="2:4" ht="12.75">
      <c r="B181" s="19"/>
      <c r="C181" s="19"/>
      <c r="D181" s="19"/>
    </row>
    <row r="182" spans="2:4" ht="12.75">
      <c r="B182" s="19"/>
      <c r="C182" s="19"/>
      <c r="D182" s="19"/>
    </row>
    <row r="183" spans="2:4" ht="12.75">
      <c r="B183" s="19"/>
      <c r="C183" s="19"/>
      <c r="D183" s="19"/>
    </row>
    <row r="184" spans="2:4" ht="12.75">
      <c r="B184" s="19"/>
      <c r="C184" s="19"/>
      <c r="D184" s="19"/>
    </row>
    <row r="185" spans="2:4" ht="12.75">
      <c r="B185" s="19"/>
      <c r="C185" s="19"/>
      <c r="D185" s="19"/>
    </row>
    <row r="186" spans="2:4" ht="12.75">
      <c r="B186" s="19"/>
      <c r="C186" s="19"/>
      <c r="D186" s="19"/>
    </row>
    <row r="187" spans="2:4" ht="12.75">
      <c r="B187" s="19"/>
      <c r="C187" s="19"/>
      <c r="D187" s="19"/>
    </row>
    <row r="188" spans="2:4" ht="12.75">
      <c r="B188" s="19"/>
      <c r="C188" s="19"/>
      <c r="D188" s="19"/>
    </row>
    <row r="189" spans="2:4" ht="12.75">
      <c r="B189" s="19"/>
      <c r="C189" s="19"/>
      <c r="D189" s="19"/>
    </row>
    <row r="190" spans="2:4" ht="12.75">
      <c r="B190" s="19"/>
      <c r="C190" s="19"/>
      <c r="D190" s="19"/>
    </row>
    <row r="191" spans="2:4" ht="12.75">
      <c r="B191" s="19"/>
      <c r="C191" s="19"/>
      <c r="D191" s="19"/>
    </row>
    <row r="192" spans="2:4" ht="12.75">
      <c r="B192" s="19"/>
      <c r="C192" s="19"/>
      <c r="D192" s="19"/>
    </row>
    <row r="193" spans="2:4" ht="12.75">
      <c r="B193" s="19"/>
      <c r="C193" s="19"/>
      <c r="D193" s="19"/>
    </row>
    <row r="194" spans="2:4" ht="12.75">
      <c r="B194" s="19"/>
      <c r="C194" s="19"/>
      <c r="D194" s="19"/>
    </row>
    <row r="195" spans="2:4" ht="12.75">
      <c r="B195" s="19"/>
      <c r="C195" s="19"/>
      <c r="D195" s="19"/>
    </row>
    <row r="196" spans="2:4" ht="12.75">
      <c r="B196" s="19"/>
      <c r="C196" s="19"/>
      <c r="D196" s="19"/>
    </row>
    <row r="197" spans="2:4" ht="12.75">
      <c r="B197" s="19"/>
      <c r="C197" s="19"/>
      <c r="D197" s="19"/>
    </row>
    <row r="198" spans="2:4" ht="12.75">
      <c r="B198" s="19"/>
      <c r="C198" s="19"/>
      <c r="D198" s="19"/>
    </row>
    <row r="199" spans="2:4" ht="12.75">
      <c r="B199" s="19"/>
      <c r="C199" s="19"/>
      <c r="D199" s="19"/>
    </row>
    <row r="200" spans="2:4" ht="12.75">
      <c r="B200" s="19"/>
      <c r="C200" s="19"/>
      <c r="D200" s="19"/>
    </row>
    <row r="201" spans="2:4" ht="12.75">
      <c r="B201" s="19"/>
      <c r="C201" s="19"/>
      <c r="D201" s="19"/>
    </row>
    <row r="202" spans="2:4" ht="12.75">
      <c r="B202" s="19"/>
      <c r="C202" s="19"/>
      <c r="D202" s="19"/>
    </row>
    <row r="203" spans="2:4" ht="12.75">
      <c r="B203" s="19"/>
      <c r="C203" s="19"/>
      <c r="D203" s="19"/>
    </row>
    <row r="204" spans="2:4" ht="12.75">
      <c r="B204" s="19"/>
      <c r="C204" s="19"/>
      <c r="D204" s="19"/>
    </row>
    <row r="205" spans="2:4" ht="12.75">
      <c r="B205" s="19"/>
      <c r="C205" s="19"/>
      <c r="D205" s="19"/>
    </row>
    <row r="206" spans="2:4" ht="12.75">
      <c r="B206" s="19"/>
      <c r="C206" s="19"/>
      <c r="D206" s="19"/>
    </row>
    <row r="207" spans="2:4" ht="12.75">
      <c r="B207" s="19"/>
      <c r="C207" s="19"/>
      <c r="D207" s="19"/>
    </row>
    <row r="208" spans="2:4" ht="12.75">
      <c r="B208" s="19"/>
      <c r="C208" s="19"/>
      <c r="D208" s="19"/>
    </row>
    <row r="209" spans="2:4" ht="12.75">
      <c r="B209" s="19"/>
      <c r="C209" s="19"/>
      <c r="D209" s="19"/>
    </row>
    <row r="210" spans="2:4" ht="12.75">
      <c r="B210" s="19"/>
      <c r="C210" s="19"/>
      <c r="D210" s="19"/>
    </row>
    <row r="211" spans="2:4" ht="12.75">
      <c r="B211" s="19"/>
      <c r="C211" s="19"/>
      <c r="D211" s="19"/>
    </row>
    <row r="212" spans="2:4" ht="12.75">
      <c r="B212" s="19"/>
      <c r="C212" s="19"/>
      <c r="D212" s="19"/>
    </row>
    <row r="213" spans="2:4" ht="12.75">
      <c r="B213" s="19"/>
      <c r="C213" s="19"/>
      <c r="D213" s="19"/>
    </row>
    <row r="214" spans="2:4" ht="12.75">
      <c r="B214" s="19"/>
      <c r="C214" s="19"/>
      <c r="D214" s="19"/>
    </row>
    <row r="215" spans="2:4" ht="12.75">
      <c r="B215" s="19"/>
      <c r="C215" s="19"/>
      <c r="D215" s="19"/>
    </row>
    <row r="216" spans="2:4" ht="12.75">
      <c r="B216" s="19"/>
      <c r="C216" s="19"/>
      <c r="D216" s="19"/>
    </row>
    <row r="217" spans="2:4" ht="12.75">
      <c r="B217" s="19"/>
      <c r="C217" s="19"/>
      <c r="D217" s="19"/>
    </row>
    <row r="218" spans="2:4" ht="12.75">
      <c r="B218" s="19"/>
      <c r="C218" s="19"/>
      <c r="D218" s="19"/>
    </row>
    <row r="219" spans="2:4" ht="12.75">
      <c r="B219" s="19"/>
      <c r="C219" s="19"/>
      <c r="D219" s="19"/>
    </row>
    <row r="220" spans="2:4" ht="12.75">
      <c r="B220" s="19"/>
      <c r="C220" s="19"/>
      <c r="D220" s="19"/>
    </row>
    <row r="221" spans="2:4" ht="12.75">
      <c r="B221" s="19"/>
      <c r="C221" s="19"/>
      <c r="D221" s="19"/>
    </row>
    <row r="222" spans="2:4" ht="12.75">
      <c r="B222" s="19"/>
      <c r="C222" s="19"/>
      <c r="D222" s="19"/>
    </row>
    <row r="223" spans="2:4" ht="12.75">
      <c r="B223" s="19"/>
      <c r="C223" s="19"/>
      <c r="D223" s="19"/>
    </row>
    <row r="224" spans="2:4" ht="12.75">
      <c r="B224" s="19"/>
      <c r="C224" s="19"/>
      <c r="D224" s="19"/>
    </row>
    <row r="225" spans="2:4" ht="12.75">
      <c r="B225" s="19"/>
      <c r="C225" s="19"/>
      <c r="D225" s="19"/>
    </row>
    <row r="226" spans="2:4" ht="12.75">
      <c r="B226" s="19"/>
      <c r="C226" s="19"/>
      <c r="D226" s="19"/>
    </row>
    <row r="227" spans="2:4" ht="12.75">
      <c r="B227" s="19"/>
      <c r="C227" s="19"/>
      <c r="D227" s="19"/>
    </row>
    <row r="228" spans="2:4" ht="12.75">
      <c r="B228" s="19"/>
      <c r="C228" s="19"/>
      <c r="D228" s="19"/>
    </row>
    <row r="229" spans="2:4" ht="12.75">
      <c r="B229" s="19"/>
      <c r="C229" s="19"/>
      <c r="D229" s="19"/>
    </row>
    <row r="230" spans="2:4" ht="12.75">
      <c r="B230" s="19"/>
      <c r="C230" s="19"/>
      <c r="D230" s="19"/>
    </row>
    <row r="231" spans="2:4" ht="12.75">
      <c r="B231" s="19"/>
      <c r="C231" s="19"/>
      <c r="D231" s="19"/>
    </row>
    <row r="232" spans="2:4" ht="12.75">
      <c r="B232" s="19"/>
      <c r="C232" s="19"/>
      <c r="D232" s="19"/>
    </row>
    <row r="233" spans="2:4" ht="12.75">
      <c r="B233" s="19"/>
      <c r="C233" s="19"/>
      <c r="D233" s="19"/>
    </row>
    <row r="234" spans="2:4" ht="12.75">
      <c r="B234" s="19"/>
      <c r="C234" s="19"/>
      <c r="D234" s="19"/>
    </row>
    <row r="235" spans="2:4" ht="12.75">
      <c r="B235" s="19"/>
      <c r="C235" s="19"/>
      <c r="D235" s="19"/>
    </row>
    <row r="236" spans="2:4" ht="12.75">
      <c r="B236" s="19"/>
      <c r="C236" s="19"/>
      <c r="D236" s="19"/>
    </row>
    <row r="237" spans="2:4" ht="12.75">
      <c r="B237" s="19"/>
      <c r="C237" s="19"/>
      <c r="D237" s="19"/>
    </row>
    <row r="238" spans="2:4" ht="12.75">
      <c r="B238" s="19"/>
      <c r="C238" s="19"/>
      <c r="D238" s="19"/>
    </row>
    <row r="239" spans="2:4" ht="12.75">
      <c r="B239" s="19"/>
      <c r="C239" s="19"/>
      <c r="D239" s="19"/>
    </row>
    <row r="240" spans="2:4" ht="12.75">
      <c r="B240" s="19"/>
      <c r="C240" s="19"/>
      <c r="D240" s="19"/>
    </row>
    <row r="241" spans="2:4" ht="12.75">
      <c r="B241" s="19"/>
      <c r="C241" s="19"/>
      <c r="D241" s="19"/>
    </row>
    <row r="242" spans="2:4" ht="12.75">
      <c r="B242" s="19"/>
      <c r="C242" s="19"/>
      <c r="D242" s="19"/>
    </row>
    <row r="243" spans="2:4" ht="12.75">
      <c r="B243" s="19"/>
      <c r="C243" s="19"/>
      <c r="D243" s="19"/>
    </row>
    <row r="244" spans="2:4" ht="12.75">
      <c r="B244" s="19"/>
      <c r="C244" s="19"/>
      <c r="D244" s="19"/>
    </row>
    <row r="245" spans="2:4" ht="12.75">
      <c r="B245" s="19"/>
      <c r="C245" s="19"/>
      <c r="D245" s="19"/>
    </row>
    <row r="246" spans="2:4" ht="12.75">
      <c r="B246" s="19"/>
      <c r="C246" s="19"/>
      <c r="D246" s="19"/>
    </row>
    <row r="247" spans="2:4" ht="12.75">
      <c r="B247" s="19"/>
      <c r="C247" s="19"/>
      <c r="D247" s="19"/>
    </row>
    <row r="248" spans="2:4" ht="12.75">
      <c r="B248" s="19"/>
      <c r="C248" s="19"/>
      <c r="D248" s="19"/>
    </row>
    <row r="249" spans="2:4" ht="12.75">
      <c r="B249" s="19"/>
      <c r="C249" s="19"/>
      <c r="D249" s="19"/>
    </row>
    <row r="250" spans="2:4" ht="12.75">
      <c r="B250" s="19"/>
      <c r="C250" s="19"/>
      <c r="D250" s="19"/>
    </row>
    <row r="251" spans="2:4" ht="12.75">
      <c r="B251" s="19"/>
      <c r="C251" s="19"/>
      <c r="D251" s="19"/>
    </row>
    <row r="252" spans="2:4" ht="12.75">
      <c r="B252" s="19"/>
      <c r="C252" s="19"/>
      <c r="D252" s="19"/>
    </row>
    <row r="253" spans="2:4" ht="12.75">
      <c r="B253" s="19"/>
      <c r="C253" s="19"/>
      <c r="D253" s="19"/>
    </row>
    <row r="254" spans="2:4" ht="12.75">
      <c r="B254" s="19"/>
      <c r="C254" s="19"/>
      <c r="D254" s="19"/>
    </row>
    <row r="255" spans="2:4" ht="12.75">
      <c r="B255" s="19"/>
      <c r="C255" s="19"/>
      <c r="D255" s="19"/>
    </row>
    <row r="256" spans="2:4" ht="12.75">
      <c r="B256" s="19"/>
      <c r="C256" s="19"/>
      <c r="D256" s="19"/>
    </row>
    <row r="257" spans="2:4" ht="12.75">
      <c r="B257" s="19"/>
      <c r="C257" s="19"/>
      <c r="D257" s="19"/>
    </row>
    <row r="258" spans="2:4" ht="12.75">
      <c r="B258" s="19"/>
      <c r="C258" s="19"/>
      <c r="D258" s="19"/>
    </row>
    <row r="259" spans="2:4" ht="12.75">
      <c r="B259" s="19"/>
      <c r="C259" s="19"/>
      <c r="D259" s="19"/>
    </row>
    <row r="260" spans="2:4" ht="12.75">
      <c r="B260" s="19"/>
      <c r="C260" s="19"/>
      <c r="D260" s="19"/>
    </row>
    <row r="261" spans="2:4" ht="12.75">
      <c r="B261" s="19"/>
      <c r="C261" s="19"/>
      <c r="D261" s="19"/>
    </row>
    <row r="262" spans="2:4" ht="12.75">
      <c r="B262" s="19"/>
      <c r="C262" s="19"/>
      <c r="D262" s="19"/>
    </row>
    <row r="263" spans="2:4" ht="12.75">
      <c r="B263" s="19"/>
      <c r="C263" s="19"/>
      <c r="D263" s="19"/>
    </row>
    <row r="264" spans="2:4" ht="12.75">
      <c r="B264" s="19"/>
      <c r="C264" s="19"/>
      <c r="D264" s="19"/>
    </row>
    <row r="265" spans="2:4" ht="12.75">
      <c r="B265" s="19"/>
      <c r="C265" s="19"/>
      <c r="D265" s="19"/>
    </row>
    <row r="266" spans="2:4" ht="12.75">
      <c r="B266" s="19"/>
      <c r="C266" s="19"/>
      <c r="D266" s="19"/>
    </row>
    <row r="267" spans="2:4" ht="12.75">
      <c r="B267" s="19"/>
      <c r="C267" s="19"/>
      <c r="D267" s="19"/>
    </row>
    <row r="268" spans="2:4" ht="12.75">
      <c r="B268" s="19"/>
      <c r="C268" s="19"/>
      <c r="D268" s="19"/>
    </row>
    <row r="269" spans="2:4" ht="12.75">
      <c r="B269" s="19"/>
      <c r="C269" s="19"/>
      <c r="D269" s="19"/>
    </row>
    <row r="270" spans="2:4" ht="12.75">
      <c r="B270" s="19"/>
      <c r="C270" s="19"/>
      <c r="D270" s="19"/>
    </row>
    <row r="271" spans="2:4" ht="12.75">
      <c r="B271" s="19"/>
      <c r="C271" s="19"/>
      <c r="D271" s="19"/>
    </row>
    <row r="272" spans="2:4" ht="12.75">
      <c r="B272" s="19"/>
      <c r="C272" s="19"/>
      <c r="D272" s="19"/>
    </row>
    <row r="273" spans="2:4" ht="12.75">
      <c r="B273" s="19"/>
      <c r="C273" s="19"/>
      <c r="D273" s="19"/>
    </row>
    <row r="274" spans="2:4" ht="12.75">
      <c r="B274" s="19"/>
      <c r="C274" s="19"/>
      <c r="D274" s="19"/>
    </row>
    <row r="275" spans="2:4" ht="12.75">
      <c r="B275" s="19"/>
      <c r="C275" s="19"/>
      <c r="D275" s="19"/>
    </row>
    <row r="276" spans="2:4" ht="12.75">
      <c r="B276" s="19"/>
      <c r="C276" s="19"/>
      <c r="D276" s="19"/>
    </row>
    <row r="277" spans="2:4" ht="12.75">
      <c r="B277" s="19"/>
      <c r="C277" s="19"/>
      <c r="D277" s="19"/>
    </row>
    <row r="278" spans="2:4" ht="12.75">
      <c r="B278" s="19"/>
      <c r="C278" s="19"/>
      <c r="D278" s="19"/>
    </row>
    <row r="279" spans="2:4" ht="12.75">
      <c r="B279" s="19"/>
      <c r="C279" s="19"/>
      <c r="D279" s="19"/>
    </row>
    <row r="280" spans="2:4" ht="12.75">
      <c r="B280" s="19"/>
      <c r="C280" s="19"/>
      <c r="D280" s="19"/>
    </row>
    <row r="281" spans="2:4" ht="12.75">
      <c r="B281" s="19"/>
      <c r="C281" s="19"/>
      <c r="D281" s="19"/>
    </row>
    <row r="282" spans="2:4" ht="12.75">
      <c r="B282" s="19"/>
      <c r="C282" s="19"/>
      <c r="D282" s="19"/>
    </row>
    <row r="283" spans="2:4" ht="12.75">
      <c r="B283" s="19"/>
      <c r="C283" s="19"/>
      <c r="D283" s="19"/>
    </row>
    <row r="284" spans="2:4" ht="12.75">
      <c r="B284" s="19"/>
      <c r="C284" s="19"/>
      <c r="D284" s="19"/>
    </row>
    <row r="285" spans="2:4" ht="12.75">
      <c r="B285" s="19"/>
      <c r="C285" s="19"/>
      <c r="D285" s="19"/>
    </row>
    <row r="286" spans="2:4" ht="12.75">
      <c r="B286" s="19"/>
      <c r="C286" s="19"/>
      <c r="D286" s="19"/>
    </row>
    <row r="287" spans="2:4" ht="12.75">
      <c r="B287" s="19"/>
      <c r="C287" s="19"/>
      <c r="D287" s="19"/>
    </row>
    <row r="288" spans="2:4" ht="12.75">
      <c r="B288" s="19"/>
      <c r="C288" s="19"/>
      <c r="D288" s="19"/>
    </row>
    <row r="289" spans="2:4" ht="12.75">
      <c r="B289" s="19"/>
      <c r="C289" s="19"/>
      <c r="D289" s="19"/>
    </row>
    <row r="290" spans="2:4" ht="12.75">
      <c r="B290" s="19"/>
      <c r="C290" s="19"/>
      <c r="D290" s="19"/>
    </row>
    <row r="291" spans="2:4" ht="12.75">
      <c r="B291" s="19"/>
      <c r="C291" s="19"/>
      <c r="D291" s="19"/>
    </row>
    <row r="292" spans="2:4" ht="12.75">
      <c r="B292" s="19"/>
      <c r="C292" s="19"/>
      <c r="D292" s="19"/>
    </row>
    <row r="293" spans="2:4" ht="12.75">
      <c r="B293" s="19"/>
      <c r="C293" s="19"/>
      <c r="D293" s="19"/>
    </row>
    <row r="294" spans="2:4" ht="12.75">
      <c r="B294" s="19"/>
      <c r="C294" s="19"/>
      <c r="D294" s="19"/>
    </row>
    <row r="295" spans="2:4" ht="12.75">
      <c r="B295" s="19"/>
      <c r="C295" s="19"/>
      <c r="D295" s="19"/>
    </row>
    <row r="296" spans="2:4" ht="12.75">
      <c r="B296" s="19"/>
      <c r="C296" s="19"/>
      <c r="D296" s="19"/>
    </row>
    <row r="297" spans="2:4" ht="12.75">
      <c r="B297" s="19"/>
      <c r="C297" s="19"/>
      <c r="D297" s="19"/>
    </row>
    <row r="298" spans="2:4" ht="12.75">
      <c r="B298" s="19"/>
      <c r="C298" s="19"/>
      <c r="D298" s="19"/>
    </row>
    <row r="299" spans="2:4" ht="12.75">
      <c r="B299" s="19"/>
      <c r="C299" s="19"/>
      <c r="D299" s="19"/>
    </row>
    <row r="300" spans="2:4" ht="12.75">
      <c r="B300" s="19"/>
      <c r="C300" s="19"/>
      <c r="D300" s="19"/>
    </row>
    <row r="301" spans="2:4" ht="12.75">
      <c r="B301" s="19"/>
      <c r="C301" s="19"/>
      <c r="D301" s="19"/>
    </row>
    <row r="302" spans="2:4" ht="12.75">
      <c r="B302" s="19"/>
      <c r="C302" s="19"/>
      <c r="D302" s="19"/>
    </row>
    <row r="303" spans="2:4" ht="12.75">
      <c r="B303" s="19"/>
      <c r="C303" s="19"/>
      <c r="D303" s="19"/>
    </row>
    <row r="304" spans="2:4" ht="12.75">
      <c r="B304" s="19"/>
      <c r="C304" s="19"/>
      <c r="D304" s="19"/>
    </row>
    <row r="305" spans="2:4" ht="12.75">
      <c r="B305" s="19"/>
      <c r="C305" s="19"/>
      <c r="D305" s="19"/>
    </row>
    <row r="306" spans="2:4" ht="12.75">
      <c r="B306" s="19"/>
      <c r="C306" s="19"/>
      <c r="D306" s="19"/>
    </row>
    <row r="307" spans="2:4" ht="12.75">
      <c r="B307" s="19"/>
      <c r="C307" s="19"/>
      <c r="D307" s="19"/>
    </row>
    <row r="308" spans="2:4" ht="12.75">
      <c r="B308" s="19"/>
      <c r="C308" s="19"/>
      <c r="D308" s="19"/>
    </row>
    <row r="309" spans="2:4" ht="12.75">
      <c r="B309" s="19"/>
      <c r="C309" s="19"/>
      <c r="D309" s="19"/>
    </row>
    <row r="310" spans="2:4" ht="12.75">
      <c r="B310" s="19"/>
      <c r="C310" s="19"/>
      <c r="D310" s="19"/>
    </row>
    <row r="311" spans="2:4" ht="12.75">
      <c r="B311" s="19"/>
      <c r="C311" s="19"/>
      <c r="D311" s="19"/>
    </row>
    <row r="312" spans="2:4" ht="12.75">
      <c r="B312" s="19"/>
      <c r="C312" s="19"/>
      <c r="D312" s="19"/>
    </row>
    <row r="313" spans="2:4" ht="12.75">
      <c r="B313" s="19"/>
      <c r="C313" s="19"/>
      <c r="D313" s="19"/>
    </row>
    <row r="314" spans="2:4" ht="12.75">
      <c r="B314" s="19"/>
      <c r="C314" s="19"/>
      <c r="D314" s="19"/>
    </row>
    <row r="315" spans="2:4" ht="12.75">
      <c r="B315" s="19"/>
      <c r="C315" s="19"/>
      <c r="D315" s="19"/>
    </row>
    <row r="316" spans="2:4" ht="12.75">
      <c r="B316" s="19"/>
      <c r="C316" s="19"/>
      <c r="D316" s="19"/>
    </row>
    <row r="317" spans="2:4" ht="12.75">
      <c r="B317" s="19"/>
      <c r="C317" s="19"/>
      <c r="D317" s="19"/>
    </row>
    <row r="318" spans="2:4" ht="12.75">
      <c r="B318" s="19"/>
      <c r="C318" s="19"/>
      <c r="D318" s="19"/>
    </row>
    <row r="319" spans="2:4" ht="12.75">
      <c r="B319" s="19"/>
      <c r="C319" s="19"/>
      <c r="D319" s="19"/>
    </row>
    <row r="320" spans="2:4" ht="12.75">
      <c r="B320" s="19"/>
      <c r="C320" s="19"/>
      <c r="D320" s="19"/>
    </row>
    <row r="321" spans="2:4" ht="12.75">
      <c r="B321" s="19"/>
      <c r="C321" s="19"/>
      <c r="D321" s="19"/>
    </row>
    <row r="322" spans="2:4" ht="12.75">
      <c r="B322" s="19"/>
      <c r="C322" s="19"/>
      <c r="D322" s="19"/>
    </row>
    <row r="323" spans="2:4" ht="12.75">
      <c r="B323" s="19"/>
      <c r="C323" s="19"/>
      <c r="D323" s="19"/>
    </row>
    <row r="324" spans="2:4" ht="12.75">
      <c r="B324" s="19"/>
      <c r="C324" s="19"/>
      <c r="D324" s="19"/>
    </row>
    <row r="325" spans="2:4" ht="12.75">
      <c r="B325" s="19"/>
      <c r="C325" s="19"/>
      <c r="D325" s="19"/>
    </row>
    <row r="326" spans="2:4" ht="12.75">
      <c r="B326" s="19"/>
      <c r="C326" s="19"/>
      <c r="D326" s="19"/>
    </row>
    <row r="327" spans="2:4" ht="12.75">
      <c r="B327" s="19"/>
      <c r="C327" s="19"/>
      <c r="D327" s="19"/>
    </row>
    <row r="328" spans="2:4" ht="12.75">
      <c r="B328" s="19"/>
      <c r="C328" s="19"/>
      <c r="D328" s="19"/>
    </row>
    <row r="329" spans="2:4" ht="12.75">
      <c r="B329" s="19"/>
      <c r="C329" s="19"/>
      <c r="D329" s="19"/>
    </row>
    <row r="330" spans="2:4" ht="12.75">
      <c r="B330" s="19"/>
      <c r="C330" s="19"/>
      <c r="D330" s="19"/>
    </row>
    <row r="331" spans="2:4" ht="12.75">
      <c r="B331" s="19"/>
      <c r="C331" s="19"/>
      <c r="D331" s="19"/>
    </row>
    <row r="332" spans="2:4" ht="12.75">
      <c r="B332" s="19"/>
      <c r="C332" s="19"/>
      <c r="D332" s="19"/>
    </row>
    <row r="333" spans="2:4" ht="12.75">
      <c r="B333" s="19"/>
      <c r="C333" s="19"/>
      <c r="D333" s="19"/>
    </row>
    <row r="334" spans="2:4" ht="12.75">
      <c r="B334" s="19"/>
      <c r="C334" s="19"/>
      <c r="D334" s="19"/>
    </row>
    <row r="335" spans="2:4" ht="12.75">
      <c r="B335" s="19"/>
      <c r="C335" s="19"/>
      <c r="D335" s="19"/>
    </row>
    <row r="336" spans="2:4" ht="12.75">
      <c r="B336" s="19"/>
      <c r="C336" s="19"/>
      <c r="D336" s="19"/>
    </row>
    <row r="337" spans="2:4" ht="12.75">
      <c r="B337" s="19"/>
      <c r="C337" s="19"/>
      <c r="D337" s="19"/>
    </row>
    <row r="338" spans="2:4" ht="12.75">
      <c r="B338" s="19"/>
      <c r="C338" s="19"/>
      <c r="D338" s="19"/>
    </row>
    <row r="339" spans="2:4" ht="12.75">
      <c r="B339" s="19"/>
      <c r="C339" s="19"/>
      <c r="D339" s="19"/>
    </row>
    <row r="340" spans="2:4" ht="12.75">
      <c r="B340" s="19"/>
      <c r="C340" s="19"/>
      <c r="D340" s="19"/>
    </row>
    <row r="341" spans="2:4" ht="12.75">
      <c r="B341" s="19"/>
      <c r="C341" s="19"/>
      <c r="D341" s="19"/>
    </row>
    <row r="342" spans="2:4" ht="12.75">
      <c r="B342" s="19"/>
      <c r="C342" s="19"/>
      <c r="D342" s="19"/>
    </row>
    <row r="343" spans="2:4" ht="12.75">
      <c r="B343" s="19"/>
      <c r="C343" s="19"/>
      <c r="D343" s="19"/>
    </row>
  </sheetData>
  <sheetProtection/>
  <mergeCells count="11">
    <mergeCell ref="A3:I3"/>
    <mergeCell ref="K5:L5"/>
    <mergeCell ref="M5:M6"/>
    <mergeCell ref="H5:I5"/>
    <mergeCell ref="J5:J6"/>
    <mergeCell ref="A1:G1"/>
    <mergeCell ref="G5:G6"/>
    <mergeCell ref="B5:C5"/>
    <mergeCell ref="D5:D6"/>
    <mergeCell ref="E5:F5"/>
    <mergeCell ref="A2:I2"/>
  </mergeCells>
  <printOptions/>
  <pageMargins left="0.2362204724409449" right="0.1968503937007874" top="0.1968503937007874" bottom="0.1968503937007874" header="0" footer="0"/>
  <pageSetup horizontalDpi="600" verticalDpi="600" orientation="landscape" paperSize="9" scale="75" r:id="rId1"/>
  <rowBreaks count="1" manualBreakCount="1">
    <brk id="1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nagornay</cp:lastModifiedBy>
  <cp:lastPrinted>2018-10-05T08:41:27Z</cp:lastPrinted>
  <dcterms:created xsi:type="dcterms:W3CDTF">1999-05-18T09:48:14Z</dcterms:created>
  <dcterms:modified xsi:type="dcterms:W3CDTF">2022-02-09T02:49:00Z</dcterms:modified>
  <cp:category/>
  <cp:version/>
  <cp:contentType/>
  <cp:contentStatus/>
</cp:coreProperties>
</file>