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80" windowWidth="2832" windowHeight="12120" activeTab="0"/>
  </bookViews>
  <sheets>
    <sheet name="доходы" sheetId="1" r:id="rId1"/>
  </sheets>
  <externalReferences>
    <externalReference r:id="rId4"/>
    <externalReference r:id="rId5"/>
  </externalReferences>
  <definedNames>
    <definedName name="_xlnm.Print_Titles" localSheetId="0">'доходы'!$7:$9</definedName>
    <definedName name="_xlnm.Print_Area" localSheetId="0">'доходы'!$A$1:$K$47</definedName>
  </definedNames>
  <calcPr fullCalcOnLoad="1" fullPrecision="0" refMode="R1C1"/>
</workbook>
</file>

<file path=xl/sharedStrings.xml><?xml version="1.0" encoding="utf-8"?>
<sst xmlns="http://schemas.openxmlformats.org/spreadsheetml/2006/main" count="85" uniqueCount="85">
  <si>
    <t xml:space="preserve">тыс. рублей </t>
  </si>
  <si>
    <t>Код бюджетной классификации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</si>
  <si>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</si>
  <si>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</si>
  <si>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</si>
  <si>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</si>
  <si>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</si>
  <si>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</si>
  <si>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</si>
  <si>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</si>
  <si>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</si>
  <si>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</si>
  <si>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</si>
  <si>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</si>
  <si>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</si>
  <si>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</si>
  <si>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</si>
  <si>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</si>
  <si>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</si>
  <si>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</si>
  <si>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</si>
  <si>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</si>
  <si>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</si>
  <si>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</si>
  <si>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</si>
  <si>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</si>
  <si>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</si>
  <si>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</si>
  <si>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</si>
  <si>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</si>
  <si>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</si>
  <si>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</si>
  <si>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</si>
  <si>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</si>
  <si>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</si>
  <si>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</si>
  <si>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</si>
  <si>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</si>
  <si>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</si>
  <si>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</si>
  <si>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</si>
  <si>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</si>
  <si>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</si>
  <si>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</si>
  <si>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</si>
  <si>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</si>
  <si>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</si>
  <si>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</si>
  <si>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1 06 04000 02 0000 110</t>
  </si>
  <si>
    <t>Транспортный налог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</si>
  <si>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</si>
  <si>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</si>
  <si>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</si>
  <si>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</si>
  <si>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Сведения</t>
  </si>
  <si>
    <t>Наименование доходов</t>
  </si>
  <si>
    <t>1 05 03000 01 0000 110</t>
  </si>
  <si>
    <t>Единый сельскохозяйственный налог</t>
  </si>
  <si>
    <t>Темп роста (снижения), %</t>
  </si>
  <si>
    <t>1 05 02000 02 0000 110</t>
  </si>
  <si>
    <t>Единый налог на вмененный доход для отдельных видов деятельности</t>
  </si>
  <si>
    <t>1 06 01000 04 0000 110</t>
  </si>
  <si>
    <t>Налог на имущество физических лиц</t>
  </si>
  <si>
    <t>Земельный налог</t>
  </si>
  <si>
    <t>1 06 06000 04 0000 110</t>
  </si>
  <si>
    <t>1 05 04000 02 0000 110</t>
  </si>
  <si>
    <t>Показатели бюджета Осинниковского городского округа</t>
  </si>
  <si>
    <t>2 02 10000 00 0000 150</t>
  </si>
  <si>
    <t>2 02 20000 00 0000 150</t>
  </si>
  <si>
    <t>2 02 30000 00 0000 150</t>
  </si>
  <si>
    <t>2 02 40000 00 0000 150</t>
  </si>
  <si>
    <t>на 2023 год</t>
  </si>
  <si>
    <t>на 2024 год</t>
  </si>
  <si>
    <t>показателей бюджета на 2024 год к показателям бюджета на 2023 год</t>
  </si>
  <si>
    <t>ДОХОДЫ ОТ ОКАЗАНИЯ ПЛАТНЫХ УСЛУГ И КОМПЕНСАЦИИ ЗАТРАТ ГОСУДАРСТВА</t>
  </si>
  <si>
    <t xml:space="preserve"> о доходах бюджета по видам доходов на 2023 год и на плановый период 2024 и 2025 годов</t>
  </si>
  <si>
    <t xml:space="preserve"> в сравнении с ожидаемым исполнением за 2022 год (оценка текущего финансового года)  </t>
  </si>
  <si>
    <t>и отчетом за 2021 год (отчетный финансовый год)</t>
  </si>
  <si>
    <t>Отчет за 2021 год (отчетный финансовый год)</t>
  </si>
  <si>
    <t>Ожидаемое исполнение за 2022 год (оценка текущего финансового года)</t>
  </si>
  <si>
    <t>Темп роста (снижения) ожидаемого исполнения за 2022 год (оценки текущего финансового года) к отчету за 2021 год (отчетному финансовому году), %</t>
  </si>
  <si>
    <t>на 2025 год</t>
  </si>
  <si>
    <t xml:space="preserve">показателей бюджета на 2023 год к ожидаемому исполнению за 2022 год (оценке текущего финансового года) </t>
  </si>
  <si>
    <t>показателей бюджета на 2025 год к показателям бюджета на 2024 год</t>
  </si>
  <si>
    <t>Налог, взимаемый в связи с применением патентной системы налогооблажения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</si>
</sst>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\ &quot;₽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wrapText="1"/>
    </xf>
    <xf numFmtId="0" fontId="47" fillId="33" borderId="0" xfId="0" applyFont="1" applyFill="1" applyAlignment="1">
      <alignment/>
    </xf>
    <xf numFmtId="0" fontId="49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 horizontal="right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 indent="2"/>
    </xf>
    <xf numFmtId="172" fontId="48" fillId="33" borderId="0" xfId="0" applyNumberFormat="1" applyFont="1" applyFill="1" applyAlignment="1">
      <alignment/>
    </xf>
    <xf numFmtId="49" fontId="4" fillId="33" borderId="10" xfId="52" applyNumberFormat="1" applyFont="1" applyFill="1" applyBorder="1" applyAlignment="1">
      <alignment horizontal="center" vertical="center"/>
      <protection/>
    </xf>
    <xf numFmtId="0" fontId="46" fillId="33" borderId="0" xfId="0" applyFont="1" applyFill="1" applyAlignment="1">
      <alignment horizontal="left"/>
    </xf>
    <xf numFmtId="0" fontId="48" fillId="33" borderId="0" xfId="0" applyFont="1" applyFill="1" applyAlignment="1">
      <alignment horizontal="center"/>
    </xf>
    <xf numFmtId="172" fontId="50" fillId="33" borderId="10" xfId="0" applyNumberFormat="1" applyFont="1" applyFill="1" applyBorder="1" applyAlignment="1">
      <alignment vertical="center"/>
    </xf>
    <xf numFmtId="172" fontId="51" fillId="33" borderId="10" xfId="0" applyNumberFormat="1" applyFont="1" applyFill="1" applyBorder="1" applyAlignment="1">
      <alignment vertical="center"/>
    </xf>
    <xf numFmtId="172" fontId="50" fillId="33" borderId="10" xfId="0" applyNumberFormat="1" applyFont="1" applyFill="1" applyBorder="1" applyAlignment="1">
      <alignment horizontal="right" vertical="center"/>
    </xf>
    <xf numFmtId="172" fontId="51" fillId="33" borderId="10" xfId="0" applyNumberFormat="1" applyFont="1" applyFill="1" applyBorder="1" applyAlignment="1">
      <alignment horizontal="right" vertical="center"/>
    </xf>
    <xf numFmtId="0" fontId="48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vertical="center"/>
    </xf>
    <xf numFmtId="172" fontId="6" fillId="33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172" fontId="6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/>
    </xf>
    <xf numFmtId="3" fontId="4" fillId="33" borderId="13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4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5" xfId="53" applyNumberFormat="1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Alignment="1">
      <alignment horizont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3" fontId="4" fillId="33" borderId="16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\&#1080;&#1088;\2022\&#1041;&#1070;&#1044;&#1046;&#1045;&#1058;\&#1087;&#1088;&#1086;&#1077;&#1082;&#1090;%202023\&#1052;&#1060;%2015.11.2023\&#1087;.2&#1087;&#1087;.12%20&#1054;&#1094;&#1077;&#1085;&#1082;&#1072;%20&#1086;&#1078;&#1080;&#1076;&#1072;&#1077;&#1084;&#1086;&#1075;&#1086;%20&#1080;&#1089;&#1087;&#1086;&#1083;&#1085;&#1077;&#1085;&#1080;&#1103;\&#1054;&#1094;&#1077;&#1085;&#1082;&#1072;%20&#1086;&#1078;&#1080;&#1076;&#1072;&#1077;&#1084;&#1086;&#1075;&#1086;%20&#1080;&#1089;&#1087;&#1086;&#1083;&#1085;&#1077;&#1085;&#1080;&#1103;%20&#1073;&#1102;&#1076;&#1078;&#1077;&#1090;&#1072;%20&#1079;&#1072;%202022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\&#1080;&#1088;\2022\&#1041;&#1070;&#1044;&#1046;&#1045;&#1058;\&#1087;&#1088;&#1086;&#1077;&#1082;&#1090;%202023\&#1052;&#1060;%2015.11.2023\&#1087;.2&#1087;&#1087;.4%20&#1055;&#1088;&#1086;&#1077;&#1082;&#1090;%20&#1056;&#1077;&#1096;&#1077;&#1085;&#1080;&#1103;%20&#1086;%20&#1073;&#1102;&#1076;&#1078;&#1077;&#1090;&#1077;%202023-2025\&#1087;&#1088;&#1080;&#1083;&#1086;&#1078;&#1077;&#1085;&#1080;&#1077;%20%201(&#1076;&#1086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</sheetNames>
    <sheetDataSet>
      <sheetData sheetId="0">
        <row r="11">
          <cell r="F11">
            <v>306802</v>
          </cell>
        </row>
        <row r="12">
          <cell r="F12">
            <v>12846</v>
          </cell>
        </row>
        <row r="14">
          <cell r="F14">
            <v>45779.4</v>
          </cell>
        </row>
        <row r="15">
          <cell r="F15">
            <v>89.5</v>
          </cell>
        </row>
        <row r="16">
          <cell r="F16">
            <v>1.1</v>
          </cell>
        </row>
        <row r="17">
          <cell r="F17">
            <v>6458</v>
          </cell>
        </row>
        <row r="19">
          <cell r="F19">
            <v>5655</v>
          </cell>
        </row>
        <row r="20">
          <cell r="F20">
            <v>1493</v>
          </cell>
        </row>
        <row r="21">
          <cell r="F21">
            <v>14574</v>
          </cell>
        </row>
        <row r="22">
          <cell r="F22">
            <v>7563</v>
          </cell>
        </row>
        <row r="23">
          <cell r="F23">
            <v>24778</v>
          </cell>
        </row>
        <row r="27">
          <cell r="F27">
            <v>2402</v>
          </cell>
        </row>
        <row r="28">
          <cell r="F28">
            <v>708</v>
          </cell>
        </row>
        <row r="31">
          <cell r="F31">
            <v>964.1</v>
          </cell>
        </row>
        <row r="32">
          <cell r="F32">
            <v>473</v>
          </cell>
        </row>
        <row r="33">
          <cell r="F33">
            <v>929</v>
          </cell>
        </row>
        <row r="36">
          <cell r="F36">
            <v>2134063.6</v>
          </cell>
        </row>
        <row r="37">
          <cell r="F37">
            <v>572099</v>
          </cell>
        </row>
        <row r="40">
          <cell r="F40">
            <v>357280.8</v>
          </cell>
        </row>
        <row r="41">
          <cell r="F41">
            <v>1069890.2</v>
          </cell>
        </row>
        <row r="42">
          <cell r="F42">
            <v>134793.6</v>
          </cell>
        </row>
        <row r="43">
          <cell r="F43">
            <v>20424.6</v>
          </cell>
        </row>
        <row r="44">
          <cell r="F44">
            <v>-308.8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9">
          <cell r="C19">
            <v>319143</v>
          </cell>
          <cell r="D19">
            <v>323611</v>
          </cell>
          <cell r="E19">
            <v>340439</v>
          </cell>
        </row>
        <row r="25">
          <cell r="D25">
            <v>12488</v>
          </cell>
        </row>
        <row r="26">
          <cell r="C26">
            <v>11929</v>
          </cell>
          <cell r="E26">
            <v>13685.999999999998</v>
          </cell>
        </row>
        <row r="36">
          <cell r="C36">
            <v>43100</v>
          </cell>
          <cell r="D36">
            <v>44824</v>
          </cell>
        </row>
        <row r="37">
          <cell r="E37">
            <v>46617</v>
          </cell>
        </row>
        <row r="42">
          <cell r="C42">
            <v>10</v>
          </cell>
          <cell r="D42">
            <v>11</v>
          </cell>
          <cell r="E42">
            <v>11</v>
          </cell>
        </row>
        <row r="44">
          <cell r="C44">
            <v>10</v>
          </cell>
          <cell r="D44">
            <v>10</v>
          </cell>
          <cell r="E44">
            <v>10</v>
          </cell>
        </row>
        <row r="46">
          <cell r="C46">
            <v>7000</v>
          </cell>
          <cell r="D46">
            <v>7280</v>
          </cell>
          <cell r="E46">
            <v>7571</v>
          </cell>
        </row>
        <row r="49">
          <cell r="C49">
            <v>5000</v>
          </cell>
          <cell r="D49">
            <v>5200</v>
          </cell>
          <cell r="E49">
            <v>5408</v>
          </cell>
        </row>
        <row r="51">
          <cell r="C51">
            <v>1600</v>
          </cell>
          <cell r="D51">
            <v>1664</v>
          </cell>
          <cell r="E51">
            <v>1730</v>
          </cell>
        </row>
        <row r="54">
          <cell r="C54">
            <v>15000</v>
          </cell>
          <cell r="D54">
            <v>15600</v>
          </cell>
          <cell r="E54">
            <v>16224</v>
          </cell>
        </row>
        <row r="59">
          <cell r="C59">
            <v>8000</v>
          </cell>
          <cell r="D59">
            <v>8320</v>
          </cell>
          <cell r="E59">
            <v>8653</v>
          </cell>
        </row>
        <row r="66">
          <cell r="C66">
            <v>25550</v>
          </cell>
          <cell r="D66">
            <v>26575</v>
          </cell>
          <cell r="E66">
            <v>27650</v>
          </cell>
        </row>
        <row r="82">
          <cell r="C82">
            <v>2545</v>
          </cell>
          <cell r="D82">
            <v>2545</v>
          </cell>
          <cell r="E82">
            <v>2545</v>
          </cell>
        </row>
        <row r="90">
          <cell r="C90">
            <v>1200</v>
          </cell>
          <cell r="D90">
            <v>1285</v>
          </cell>
          <cell r="E90">
            <v>54</v>
          </cell>
        </row>
        <row r="99">
          <cell r="C99">
            <v>610</v>
          </cell>
          <cell r="D99">
            <v>608</v>
          </cell>
          <cell r="E99">
            <v>580</v>
          </cell>
        </row>
        <row r="112">
          <cell r="C112">
            <v>580</v>
          </cell>
          <cell r="D112">
            <v>560</v>
          </cell>
          <cell r="E112">
            <v>574</v>
          </cell>
        </row>
        <row r="186">
          <cell r="C186">
            <v>710</v>
          </cell>
          <cell r="D186">
            <v>710</v>
          </cell>
          <cell r="E186">
            <v>710</v>
          </cell>
        </row>
        <row r="196">
          <cell r="C196">
            <v>380413</v>
          </cell>
          <cell r="D196">
            <v>204576</v>
          </cell>
          <cell r="E196">
            <v>159344</v>
          </cell>
        </row>
        <row r="201">
          <cell r="C201">
            <v>202884.69999999998</v>
          </cell>
          <cell r="D201">
            <v>98933.90000000001</v>
          </cell>
          <cell r="E201">
            <v>55010</v>
          </cell>
        </row>
        <row r="236">
          <cell r="C236">
            <v>1114991.2</v>
          </cell>
          <cell r="D236">
            <v>1099209.2</v>
          </cell>
          <cell r="E236">
            <v>1099263.8</v>
          </cell>
        </row>
        <row r="286">
          <cell r="C286">
            <v>25896.8</v>
          </cell>
          <cell r="D286">
            <v>25896.8</v>
          </cell>
          <cell r="E286">
            <v>25896.8</v>
          </cell>
        </row>
        <row r="293">
          <cell r="C293">
            <v>676</v>
          </cell>
          <cell r="D293">
            <v>356</v>
          </cell>
          <cell r="E293">
            <v>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75" zoomScaleNormal="75" zoomScalePageLayoutView="0" workbookViewId="0" topLeftCell="A26">
      <pane xSplit="1" topLeftCell="B1" activePane="topRight" state="frozen"/>
      <selection pane="topLeft" activeCell="A1" sqref="A1"/>
      <selection pane="topRight" activeCell="B32" sqref="B32"/>
    </sheetView>
  </sheetViews>
  <sheetFormatPr defaultColWidth="9.140625" defaultRowHeight="15"/>
  <cols>
    <col min="1" max="1" width="26.7109375" style="19" customWidth="1"/>
    <col min="2" max="2" width="46.00390625" style="4" customWidth="1"/>
    <col min="3" max="3" width="18.00390625" style="4" customWidth="1"/>
    <col min="4" max="4" width="18.8515625" style="32" customWidth="1"/>
    <col min="5" max="5" width="24.00390625" style="4" customWidth="1"/>
    <col min="6" max="8" width="18.57421875" style="4" customWidth="1"/>
    <col min="9" max="9" width="21.8515625" style="4" customWidth="1"/>
    <col min="10" max="10" width="16.8515625" style="4" customWidth="1"/>
    <col min="11" max="11" width="15.140625" style="5" bestFit="1" customWidth="1"/>
    <col min="12" max="12" width="9.421875" style="4" customWidth="1"/>
    <col min="13" max="13" width="9.140625" style="4" customWidth="1"/>
    <col min="14" max="14" width="15.57421875" style="4" customWidth="1"/>
    <col min="15" max="16384" width="9.140625" style="4" customWidth="1"/>
  </cols>
  <sheetData>
    <row r="1" spans="1:11" ht="15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>
      <c r="A3" s="40" t="s">
        <v>76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>
      <c r="A4" s="40" t="s">
        <v>77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>
      <c r="A5" s="6"/>
      <c r="B5" s="1"/>
      <c r="C5" s="1"/>
      <c r="D5" s="25"/>
      <c r="E5" s="1"/>
      <c r="F5" s="1"/>
      <c r="G5" s="1"/>
      <c r="H5" s="1"/>
      <c r="I5" s="1"/>
      <c r="J5" s="1"/>
      <c r="K5" s="7"/>
    </row>
    <row r="6" spans="1:11" ht="15">
      <c r="A6" s="6"/>
      <c r="B6" s="1"/>
      <c r="C6" s="2"/>
      <c r="D6" s="26"/>
      <c r="E6" s="8"/>
      <c r="F6" s="36"/>
      <c r="G6" s="36"/>
      <c r="H6" s="36"/>
      <c r="I6" s="9"/>
      <c r="J6" s="9"/>
      <c r="K6" s="10" t="s">
        <v>0</v>
      </c>
    </row>
    <row r="7" spans="1:11" ht="40.5" customHeight="1">
      <c r="A7" s="41" t="s">
        <v>1</v>
      </c>
      <c r="B7" s="41" t="s">
        <v>55</v>
      </c>
      <c r="C7" s="41" t="s">
        <v>78</v>
      </c>
      <c r="D7" s="45" t="s">
        <v>79</v>
      </c>
      <c r="E7" s="43" t="s">
        <v>80</v>
      </c>
      <c r="F7" s="37" t="s">
        <v>66</v>
      </c>
      <c r="G7" s="38"/>
      <c r="H7" s="39"/>
      <c r="I7" s="37" t="s">
        <v>58</v>
      </c>
      <c r="J7" s="38"/>
      <c r="K7" s="39"/>
    </row>
    <row r="8" spans="1:11" ht="164.25" customHeight="1">
      <c r="A8" s="42"/>
      <c r="B8" s="42"/>
      <c r="C8" s="42"/>
      <c r="D8" s="46"/>
      <c r="E8" s="44"/>
      <c r="F8" s="24" t="s">
        <v>71</v>
      </c>
      <c r="G8" s="24" t="s">
        <v>72</v>
      </c>
      <c r="H8" s="24" t="s">
        <v>81</v>
      </c>
      <c r="I8" s="24" t="s">
        <v>82</v>
      </c>
      <c r="J8" s="24" t="s">
        <v>73</v>
      </c>
      <c r="K8" s="24" t="s">
        <v>83</v>
      </c>
    </row>
    <row r="9" spans="1:11" ht="15">
      <c r="A9" s="3">
        <v>1</v>
      </c>
      <c r="B9" s="3">
        <v>2</v>
      </c>
      <c r="C9" s="3">
        <v>3</v>
      </c>
      <c r="D9" s="27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11">
        <v>11</v>
      </c>
    </row>
    <row r="10" spans="1:11" ht="30.75">
      <c r="A10" s="12" t="s">
        <v>2</v>
      </c>
      <c r="B10" s="13" t="s">
        <v>3</v>
      </c>
      <c r="C10" s="20">
        <f>C11+C13+C15+C20+C24+C26+C27+C28+C29+C30+C31+C25</f>
        <v>369967.1</v>
      </c>
      <c r="D10" s="28">
        <f>D11+D13+D15+D20+D24+D26+D27+D28+D29+D30+D31</f>
        <v>431515.1</v>
      </c>
      <c r="E10" s="34">
        <f aca="true" t="shared" si="0" ref="E10:E27">SUM(D10/C10*100)</f>
        <v>116.6</v>
      </c>
      <c r="F10" s="28">
        <f>F11+F13+F15+F20+F24+F26+F27+F28+F29+F30+F31</f>
        <v>441987</v>
      </c>
      <c r="G10" s="28">
        <f>G11+G13+G15+G20+G24+G26+G27+G28+G29+G30+G31</f>
        <v>451291</v>
      </c>
      <c r="H10" s="28">
        <f>H11+H13+H15+H20+H24+H26+H27+H28+H29+H30+H31</f>
        <v>472462</v>
      </c>
      <c r="I10" s="34">
        <f>SUM(F10/D10*100)</f>
        <v>102.4</v>
      </c>
      <c r="J10" s="34">
        <f aca="true" t="shared" si="1" ref="J10:J25">SUM(G10/F10*100)</f>
        <v>102.1</v>
      </c>
      <c r="K10" s="34">
        <f aca="true" t="shared" si="2" ref="K10:K26">SUM(H10/G10*100)</f>
        <v>104.7</v>
      </c>
    </row>
    <row r="11" spans="1:11" ht="21">
      <c r="A11" s="3" t="s">
        <v>4</v>
      </c>
      <c r="B11" s="14" t="s">
        <v>5</v>
      </c>
      <c r="C11" s="21">
        <f>SUM(C12:C12)</f>
        <v>256131.6</v>
      </c>
      <c r="D11" s="29">
        <f>SUM(D12:D12)</f>
        <v>306802</v>
      </c>
      <c r="E11" s="35">
        <f>SUM(D11/C11*100)</f>
        <v>119.8</v>
      </c>
      <c r="F11" s="29">
        <f>SUM(F12:F12)</f>
        <v>319143</v>
      </c>
      <c r="G11" s="29">
        <f>SUM(G12:G12)</f>
        <v>323611</v>
      </c>
      <c r="H11" s="29">
        <f>SUM(H12:H12)</f>
        <v>340439</v>
      </c>
      <c r="I11" s="35">
        <f aca="true" t="shared" si="3" ref="I11:I26">SUM(F11/D11*100)</f>
        <v>104</v>
      </c>
      <c r="J11" s="35">
        <f t="shared" si="1"/>
        <v>101.4</v>
      </c>
      <c r="K11" s="35">
        <f t="shared" si="2"/>
        <v>105.2</v>
      </c>
    </row>
    <row r="12" spans="1:11" ht="21">
      <c r="A12" s="3" t="s">
        <v>42</v>
      </c>
      <c r="B12" s="15" t="s">
        <v>43</v>
      </c>
      <c r="C12" s="21">
        <v>256131.6</v>
      </c>
      <c r="D12" s="29">
        <f>'[1]справка'!$F$11</f>
        <v>306802</v>
      </c>
      <c r="E12" s="35">
        <f t="shared" si="0"/>
        <v>119.8</v>
      </c>
      <c r="F12" s="29">
        <f>'[2]Лист1'!$C$19</f>
        <v>319143</v>
      </c>
      <c r="G12" s="29">
        <f>'[2]Лист1'!$D$19</f>
        <v>323611</v>
      </c>
      <c r="H12" s="29">
        <f>'[2]Лист1'!$E$19</f>
        <v>340439</v>
      </c>
      <c r="I12" s="35">
        <f t="shared" si="3"/>
        <v>104</v>
      </c>
      <c r="J12" s="35">
        <f t="shared" si="1"/>
        <v>101.4</v>
      </c>
      <c r="K12" s="35">
        <f t="shared" si="2"/>
        <v>105.2</v>
      </c>
    </row>
    <row r="13" spans="1:11" ht="46.5">
      <c r="A13" s="3" t="s">
        <v>6</v>
      </c>
      <c r="B13" s="14" t="s">
        <v>7</v>
      </c>
      <c r="C13" s="21">
        <f>SUM(C14)</f>
        <v>11575.2</v>
      </c>
      <c r="D13" s="29">
        <f>SUM(D14)</f>
        <v>12846</v>
      </c>
      <c r="E13" s="35">
        <f t="shared" si="0"/>
        <v>111</v>
      </c>
      <c r="F13" s="29">
        <f>F14</f>
        <v>11929</v>
      </c>
      <c r="G13" s="29">
        <f>G14</f>
        <v>12488</v>
      </c>
      <c r="H13" s="29">
        <f>H14</f>
        <v>13686</v>
      </c>
      <c r="I13" s="35">
        <f t="shared" si="3"/>
        <v>92.9</v>
      </c>
      <c r="J13" s="35">
        <f t="shared" si="1"/>
        <v>104.7</v>
      </c>
      <c r="K13" s="35">
        <f t="shared" si="2"/>
        <v>109.6</v>
      </c>
    </row>
    <row r="14" spans="1:11" ht="46.5">
      <c r="A14" s="3" t="s">
        <v>44</v>
      </c>
      <c r="B14" s="15" t="s">
        <v>45</v>
      </c>
      <c r="C14" s="21">
        <v>11575.2</v>
      </c>
      <c r="D14" s="29">
        <f>'[1]справка'!$F$12</f>
        <v>12846</v>
      </c>
      <c r="E14" s="35">
        <f t="shared" si="0"/>
        <v>111</v>
      </c>
      <c r="F14" s="29">
        <f>'[2]Лист1'!$C$26</f>
        <v>11929</v>
      </c>
      <c r="G14" s="29">
        <f>'[2]Лист1'!$D$25</f>
        <v>12488</v>
      </c>
      <c r="H14" s="29">
        <f>'[2]Лист1'!$E$26</f>
        <v>13686</v>
      </c>
      <c r="I14" s="35">
        <f t="shared" si="3"/>
        <v>92.9</v>
      </c>
      <c r="J14" s="35">
        <f t="shared" si="1"/>
        <v>104.7</v>
      </c>
      <c r="K14" s="35">
        <f t="shared" si="2"/>
        <v>109.6</v>
      </c>
    </row>
    <row r="15" spans="1:11" ht="21">
      <c r="A15" s="3" t="s">
        <v>8</v>
      </c>
      <c r="B15" s="14" t="s">
        <v>9</v>
      </c>
      <c r="C15" s="21">
        <f>C16+C17+C18+C19</f>
        <v>35823.7</v>
      </c>
      <c r="D15" s="29">
        <f>D16+D17+D18+D19</f>
        <v>52328</v>
      </c>
      <c r="E15" s="35">
        <f t="shared" si="0"/>
        <v>146.1</v>
      </c>
      <c r="F15" s="29">
        <f>F16+F17+F18+F19</f>
        <v>50120</v>
      </c>
      <c r="G15" s="29">
        <f>G16+G17+G18+G19</f>
        <v>52125</v>
      </c>
      <c r="H15" s="29">
        <f>H16+H17+H18+H19</f>
        <v>54209</v>
      </c>
      <c r="I15" s="35">
        <f t="shared" si="3"/>
        <v>95.8</v>
      </c>
      <c r="J15" s="35">
        <f t="shared" si="1"/>
        <v>104</v>
      </c>
      <c r="K15" s="35">
        <f t="shared" si="2"/>
        <v>104</v>
      </c>
    </row>
    <row r="16" spans="1:11" ht="30.75">
      <c r="A16" s="3" t="s">
        <v>46</v>
      </c>
      <c r="B16" s="15" t="s">
        <v>47</v>
      </c>
      <c r="C16" s="21">
        <v>18833.1</v>
      </c>
      <c r="D16" s="29">
        <f>'[1]справка'!$F$14</f>
        <v>45779.4</v>
      </c>
      <c r="E16" s="35">
        <f t="shared" si="0"/>
        <v>243.1</v>
      </c>
      <c r="F16" s="29">
        <f>'[2]Лист1'!$C$36</f>
        <v>43100</v>
      </c>
      <c r="G16" s="29">
        <f>'[2]Лист1'!$D$36</f>
        <v>44824</v>
      </c>
      <c r="H16" s="29">
        <f>'[2]Лист1'!$E$37</f>
        <v>46617</v>
      </c>
      <c r="I16" s="35">
        <f t="shared" si="3"/>
        <v>94.1</v>
      </c>
      <c r="J16" s="35">
        <f t="shared" si="1"/>
        <v>104</v>
      </c>
      <c r="K16" s="35">
        <f t="shared" si="2"/>
        <v>104</v>
      </c>
    </row>
    <row r="17" spans="1:11" ht="30.75">
      <c r="A17" s="3" t="s">
        <v>59</v>
      </c>
      <c r="B17" s="15" t="s">
        <v>60</v>
      </c>
      <c r="C17" s="21">
        <v>4602.7</v>
      </c>
      <c r="D17" s="29">
        <f>'[1]справка'!$F$15</f>
        <v>89.5</v>
      </c>
      <c r="E17" s="35">
        <f t="shared" si="0"/>
        <v>1.9</v>
      </c>
      <c r="F17" s="29">
        <f>'[2]Лист1'!$C$42</f>
        <v>10</v>
      </c>
      <c r="G17" s="29">
        <f>'[2]Лист1'!$D$42</f>
        <v>11</v>
      </c>
      <c r="H17" s="29">
        <f>'[2]Лист1'!$E$42</f>
        <v>11</v>
      </c>
      <c r="I17" s="35">
        <f t="shared" si="3"/>
        <v>11.2</v>
      </c>
      <c r="J17" s="35">
        <f t="shared" si="1"/>
        <v>110</v>
      </c>
      <c r="K17" s="35">
        <f t="shared" si="2"/>
        <v>100</v>
      </c>
    </row>
    <row r="18" spans="1:11" ht="21">
      <c r="A18" s="3" t="s">
        <v>56</v>
      </c>
      <c r="B18" s="15" t="s">
        <v>57</v>
      </c>
      <c r="C18" s="21">
        <v>148.6</v>
      </c>
      <c r="D18" s="29">
        <f>'[1]справка'!$F$16</f>
        <v>1.1</v>
      </c>
      <c r="E18" s="35">
        <f t="shared" si="0"/>
        <v>0.7</v>
      </c>
      <c r="F18" s="29">
        <f>'[2]Лист1'!$C$44</f>
        <v>10</v>
      </c>
      <c r="G18" s="29">
        <f>'[2]Лист1'!$D$44</f>
        <v>10</v>
      </c>
      <c r="H18" s="29">
        <f>'[2]Лист1'!$E$44</f>
        <v>10</v>
      </c>
      <c r="I18" s="35">
        <f>SUM(F18/D18*100)</f>
        <v>909.1</v>
      </c>
      <c r="J18" s="35">
        <f t="shared" si="1"/>
        <v>100</v>
      </c>
      <c r="K18" s="35">
        <f t="shared" si="2"/>
        <v>100</v>
      </c>
    </row>
    <row r="19" spans="1:11" ht="30.75">
      <c r="A19" s="3" t="s">
        <v>65</v>
      </c>
      <c r="B19" s="15" t="s">
        <v>84</v>
      </c>
      <c r="C19" s="21">
        <v>12239.3</v>
      </c>
      <c r="D19" s="29">
        <f>'[1]справка'!$F$17</f>
        <v>6458</v>
      </c>
      <c r="E19" s="35">
        <f t="shared" si="0"/>
        <v>52.8</v>
      </c>
      <c r="F19" s="29">
        <f>'[2]Лист1'!$C$46</f>
        <v>7000</v>
      </c>
      <c r="G19" s="29">
        <f>'[2]Лист1'!$D$46</f>
        <v>7280</v>
      </c>
      <c r="H19" s="29">
        <f>'[2]Лист1'!$E$46</f>
        <v>7571</v>
      </c>
      <c r="I19" s="35">
        <f t="shared" si="3"/>
        <v>108.4</v>
      </c>
      <c r="J19" s="35">
        <f t="shared" si="1"/>
        <v>104</v>
      </c>
      <c r="K19" s="35">
        <f t="shared" si="2"/>
        <v>104</v>
      </c>
    </row>
    <row r="20" spans="1:11" ht="21">
      <c r="A20" s="3" t="s">
        <v>10</v>
      </c>
      <c r="B20" s="14" t="s">
        <v>11</v>
      </c>
      <c r="C20" s="21">
        <f>SUM(C21:C23)</f>
        <v>20100.3</v>
      </c>
      <c r="D20" s="29">
        <f>SUM(D21:D23)</f>
        <v>21722</v>
      </c>
      <c r="E20" s="35">
        <f t="shared" si="0"/>
        <v>108.1</v>
      </c>
      <c r="F20" s="29">
        <f>SUM(F21:F23)</f>
        <v>21600</v>
      </c>
      <c r="G20" s="29">
        <f>SUM(G21:G23)</f>
        <v>22464</v>
      </c>
      <c r="H20" s="29">
        <f>SUM(H21:H23)</f>
        <v>23362</v>
      </c>
      <c r="I20" s="35">
        <f t="shared" si="3"/>
        <v>99.4</v>
      </c>
      <c r="J20" s="35">
        <f t="shared" si="1"/>
        <v>104</v>
      </c>
      <c r="K20" s="35">
        <f t="shared" si="2"/>
        <v>104</v>
      </c>
    </row>
    <row r="21" spans="1:11" ht="21">
      <c r="A21" s="3" t="s">
        <v>61</v>
      </c>
      <c r="B21" s="15" t="s">
        <v>62</v>
      </c>
      <c r="C21" s="21">
        <v>4658.3</v>
      </c>
      <c r="D21" s="29">
        <f>'[1]справка'!$F$19</f>
        <v>5655</v>
      </c>
      <c r="E21" s="35">
        <f t="shared" si="0"/>
        <v>121.4</v>
      </c>
      <c r="F21" s="29">
        <f>'[2]Лист1'!$C$49</f>
        <v>5000</v>
      </c>
      <c r="G21" s="29">
        <f>'[2]Лист1'!$D$49</f>
        <v>5200</v>
      </c>
      <c r="H21" s="29">
        <f>'[2]Лист1'!$E$49</f>
        <v>5408</v>
      </c>
      <c r="I21" s="35">
        <f t="shared" si="3"/>
        <v>88.4</v>
      </c>
      <c r="J21" s="35">
        <f t="shared" si="1"/>
        <v>104</v>
      </c>
      <c r="K21" s="35">
        <f t="shared" si="2"/>
        <v>104</v>
      </c>
    </row>
    <row r="22" spans="1:11" ht="21">
      <c r="A22" s="3" t="s">
        <v>48</v>
      </c>
      <c r="B22" s="15" t="s">
        <v>49</v>
      </c>
      <c r="C22" s="21">
        <v>1187.5</v>
      </c>
      <c r="D22" s="29">
        <f>'[1]справка'!$F$20</f>
        <v>1493</v>
      </c>
      <c r="E22" s="35">
        <f t="shared" si="0"/>
        <v>125.7</v>
      </c>
      <c r="F22" s="29">
        <f>'[2]Лист1'!$C$51</f>
        <v>1600</v>
      </c>
      <c r="G22" s="29">
        <f>'[2]Лист1'!$D$51</f>
        <v>1664</v>
      </c>
      <c r="H22" s="29">
        <f>'[2]Лист1'!$E$51</f>
        <v>1730</v>
      </c>
      <c r="I22" s="35">
        <f t="shared" si="3"/>
        <v>107.2</v>
      </c>
      <c r="J22" s="35">
        <f t="shared" si="1"/>
        <v>104</v>
      </c>
      <c r="K22" s="35">
        <f t="shared" si="2"/>
        <v>104</v>
      </c>
    </row>
    <row r="23" spans="1:11" ht="21">
      <c r="A23" s="3" t="s">
        <v>64</v>
      </c>
      <c r="B23" s="15" t="s">
        <v>63</v>
      </c>
      <c r="C23" s="21">
        <v>14254.5</v>
      </c>
      <c r="D23" s="29">
        <f>'[1]справка'!$F$21</f>
        <v>14574</v>
      </c>
      <c r="E23" s="35">
        <f t="shared" si="0"/>
        <v>102.2</v>
      </c>
      <c r="F23" s="29">
        <f>'[2]Лист1'!$C$54</f>
        <v>15000</v>
      </c>
      <c r="G23" s="29">
        <f>'[2]Лист1'!$D$54</f>
        <v>15600</v>
      </c>
      <c r="H23" s="29">
        <f>'[2]Лист1'!$E$54</f>
        <v>16224</v>
      </c>
      <c r="I23" s="35">
        <f t="shared" si="3"/>
        <v>102.9</v>
      </c>
      <c r="J23" s="35">
        <f t="shared" si="1"/>
        <v>104</v>
      </c>
      <c r="K23" s="35">
        <f t="shared" si="2"/>
        <v>104</v>
      </c>
    </row>
    <row r="24" spans="1:11" ht="21">
      <c r="A24" s="3" t="s">
        <v>12</v>
      </c>
      <c r="B24" s="14" t="s">
        <v>13</v>
      </c>
      <c r="C24" s="21">
        <v>8227.2</v>
      </c>
      <c r="D24" s="29">
        <f>'[1]справка'!$F$22</f>
        <v>7563</v>
      </c>
      <c r="E24" s="35">
        <f t="shared" si="0"/>
        <v>91.9</v>
      </c>
      <c r="F24" s="29">
        <f>'[2]Лист1'!$C$59</f>
        <v>8000</v>
      </c>
      <c r="G24" s="29">
        <f>'[2]Лист1'!$D$59</f>
        <v>8320</v>
      </c>
      <c r="H24" s="29">
        <f>'[2]Лист1'!$E$59</f>
        <v>8653</v>
      </c>
      <c r="I24" s="35">
        <f t="shared" si="3"/>
        <v>105.8</v>
      </c>
      <c r="J24" s="35">
        <f t="shared" si="1"/>
        <v>104</v>
      </c>
      <c r="K24" s="35">
        <f t="shared" si="2"/>
        <v>104</v>
      </c>
    </row>
    <row r="25" spans="1:11" ht="46.5" hidden="1">
      <c r="A25" s="3" t="s">
        <v>14</v>
      </c>
      <c r="B25" s="14" t="s">
        <v>15</v>
      </c>
      <c r="C25" s="21">
        <v>0</v>
      </c>
      <c r="D25" s="29">
        <v>0</v>
      </c>
      <c r="E25" s="35" t="e">
        <f t="shared" si="0"/>
        <v>#DIV/0!</v>
      </c>
      <c r="F25" s="29">
        <v>0</v>
      </c>
      <c r="G25" s="29">
        <v>0</v>
      </c>
      <c r="H25" s="29">
        <v>0</v>
      </c>
      <c r="I25" s="35" t="e">
        <f t="shared" si="3"/>
        <v>#DIV/0!</v>
      </c>
      <c r="J25" s="35" t="e">
        <f t="shared" si="1"/>
        <v>#DIV/0!</v>
      </c>
      <c r="K25" s="35" t="e">
        <f t="shared" si="2"/>
        <v>#DIV/0!</v>
      </c>
    </row>
    <row r="26" spans="1:11" ht="62.25">
      <c r="A26" s="3" t="s">
        <v>16</v>
      </c>
      <c r="B26" s="14" t="s">
        <v>17</v>
      </c>
      <c r="C26" s="21">
        <v>26263.8</v>
      </c>
      <c r="D26" s="29">
        <f>'[1]справка'!$F$23</f>
        <v>24778</v>
      </c>
      <c r="E26" s="35">
        <f t="shared" si="0"/>
        <v>94.3</v>
      </c>
      <c r="F26" s="29">
        <f>'[2]Лист1'!$C$66</f>
        <v>25550</v>
      </c>
      <c r="G26" s="29">
        <f>'[2]Лист1'!$D$66</f>
        <v>26575</v>
      </c>
      <c r="H26" s="29">
        <f>'[2]Лист1'!$E$66</f>
        <v>27650</v>
      </c>
      <c r="I26" s="35">
        <f t="shared" si="3"/>
        <v>103.1</v>
      </c>
      <c r="J26" s="35">
        <f>SUM(G26/F26*100)</f>
        <v>104</v>
      </c>
      <c r="K26" s="35">
        <f t="shared" si="2"/>
        <v>104</v>
      </c>
    </row>
    <row r="27" spans="1:11" ht="30.75">
      <c r="A27" s="3" t="s">
        <v>18</v>
      </c>
      <c r="B27" s="14" t="s">
        <v>19</v>
      </c>
      <c r="C27" s="21">
        <v>1723</v>
      </c>
      <c r="D27" s="29">
        <f>'[1]справка'!$F$27</f>
        <v>2402</v>
      </c>
      <c r="E27" s="35">
        <f t="shared" si="0"/>
        <v>139.4</v>
      </c>
      <c r="F27" s="29">
        <f>'[2]Лист1'!$C$82</f>
        <v>2545</v>
      </c>
      <c r="G27" s="29">
        <f>'[2]Лист1'!$D$82</f>
        <v>2545</v>
      </c>
      <c r="H27" s="29">
        <f>'[2]Лист1'!$E$82</f>
        <v>2545</v>
      </c>
      <c r="I27" s="35">
        <f>SUM(F27/D27*100)</f>
        <v>106</v>
      </c>
      <c r="J27" s="35">
        <f aca="true" t="shared" si="4" ref="J27:K30">SUM(G27/F27*100)</f>
        <v>100</v>
      </c>
      <c r="K27" s="35">
        <f t="shared" si="4"/>
        <v>100</v>
      </c>
    </row>
    <row r="28" spans="1:11" ht="46.5">
      <c r="A28" s="3" t="s">
        <v>20</v>
      </c>
      <c r="B28" s="14" t="s">
        <v>74</v>
      </c>
      <c r="C28" s="21">
        <v>4785</v>
      </c>
      <c r="D28" s="29">
        <f>'[1]справка'!$F$28</f>
        <v>708</v>
      </c>
      <c r="E28" s="35">
        <f>SUM(D28/C28*100)</f>
        <v>14.8</v>
      </c>
      <c r="F28" s="29">
        <f>'[2]Лист1'!$C$90</f>
        <v>1200</v>
      </c>
      <c r="G28" s="29">
        <f>'[2]Лист1'!$D$90</f>
        <v>1285</v>
      </c>
      <c r="H28" s="29">
        <f>'[2]Лист1'!$E$90</f>
        <v>54</v>
      </c>
      <c r="I28" s="35">
        <f>SUM(F28/D28*100)</f>
        <v>169.5</v>
      </c>
      <c r="J28" s="35">
        <f t="shared" si="4"/>
        <v>107.1</v>
      </c>
      <c r="K28" s="35">
        <f t="shared" si="4"/>
        <v>4.2</v>
      </c>
    </row>
    <row r="29" spans="1:11" ht="30.75">
      <c r="A29" s="3" t="s">
        <v>21</v>
      </c>
      <c r="B29" s="14" t="s">
        <v>22</v>
      </c>
      <c r="C29" s="21">
        <v>1726</v>
      </c>
      <c r="D29" s="29">
        <f>'[1]справка'!$F$31</f>
        <v>964.1</v>
      </c>
      <c r="E29" s="35">
        <f>SUM(D29/C29*100)</f>
        <v>55.9</v>
      </c>
      <c r="F29" s="29">
        <f>'[2]Лист1'!$C$99</f>
        <v>610</v>
      </c>
      <c r="G29" s="29">
        <f>'[2]Лист1'!$D$99</f>
        <v>608</v>
      </c>
      <c r="H29" s="29">
        <f>'[2]Лист1'!$E$99</f>
        <v>580</v>
      </c>
      <c r="I29" s="35">
        <f>SUM(F29/D29*100)</f>
        <v>63.3</v>
      </c>
      <c r="J29" s="35">
        <f t="shared" si="4"/>
        <v>99.7</v>
      </c>
      <c r="K29" s="35">
        <f t="shared" si="4"/>
        <v>95.4</v>
      </c>
    </row>
    <row r="30" spans="1:11" ht="30.75">
      <c r="A30" s="3" t="s">
        <v>23</v>
      </c>
      <c r="B30" s="14" t="s">
        <v>24</v>
      </c>
      <c r="C30" s="21">
        <v>504.5</v>
      </c>
      <c r="D30" s="29">
        <f>'[1]справка'!$F$32</f>
        <v>473</v>
      </c>
      <c r="E30" s="35">
        <f>SUM(D30/C30*100)</f>
        <v>93.8</v>
      </c>
      <c r="F30" s="29">
        <f>'[2]Лист1'!$C$112</f>
        <v>580</v>
      </c>
      <c r="G30" s="29">
        <f>'[2]Лист1'!$D$112</f>
        <v>560</v>
      </c>
      <c r="H30" s="29">
        <f>'[2]Лист1'!$E$112</f>
        <v>574</v>
      </c>
      <c r="I30" s="35">
        <f>SUM(F30/D30*100)</f>
        <v>122.6</v>
      </c>
      <c r="J30" s="35">
        <f t="shared" si="4"/>
        <v>96.6</v>
      </c>
      <c r="K30" s="35">
        <f t="shared" si="4"/>
        <v>102.5</v>
      </c>
    </row>
    <row r="31" spans="1:11" ht="21">
      <c r="A31" s="3" t="s">
        <v>25</v>
      </c>
      <c r="B31" s="14" t="s">
        <v>26</v>
      </c>
      <c r="C31" s="21">
        <v>3106.8</v>
      </c>
      <c r="D31" s="29">
        <f>'[1]справка'!$F$33</f>
        <v>929</v>
      </c>
      <c r="E31" s="35">
        <f>SUM(D31/C31*100)</f>
        <v>29.9</v>
      </c>
      <c r="F31" s="29">
        <f>'[2]Лист1'!$C$186</f>
        <v>710</v>
      </c>
      <c r="G31" s="29">
        <f>'[2]Лист1'!$D$186</f>
        <v>710</v>
      </c>
      <c r="H31" s="29">
        <f>'[2]Лист1'!$E$186</f>
        <v>710</v>
      </c>
      <c r="I31" s="35">
        <f>SUM(F31/D31*100)</f>
        <v>76.4</v>
      </c>
      <c r="J31" s="35">
        <f>SUM(G31/F31*100)</f>
        <v>100</v>
      </c>
      <c r="K31" s="35">
        <f>SUM(H31/G31*100)</f>
        <v>100</v>
      </c>
    </row>
    <row r="32" spans="1:11" ht="20.25">
      <c r="A32" s="12" t="s">
        <v>27</v>
      </c>
      <c r="B32" s="13" t="s">
        <v>28</v>
      </c>
      <c r="C32" s="22">
        <f>C33+C40+C42</f>
        <v>1740353.7</v>
      </c>
      <c r="D32" s="30">
        <f>D33+D40+D42</f>
        <v>2154179.4</v>
      </c>
      <c r="E32" s="34">
        <f>D32/C32*100</f>
        <v>123.8</v>
      </c>
      <c r="F32" s="30">
        <f>F33+F40+F42</f>
        <v>1724861.7</v>
      </c>
      <c r="G32" s="30">
        <f>G33+G40+G42</f>
        <v>1428971.9</v>
      </c>
      <c r="H32" s="30">
        <f>H33+H40+H42</f>
        <v>1339870.6</v>
      </c>
      <c r="I32" s="34">
        <f>F32/D32*100</f>
        <v>80.1</v>
      </c>
      <c r="J32" s="34">
        <f>G32/F32*100</f>
        <v>82.8</v>
      </c>
      <c r="K32" s="34">
        <f>H32/G32*100</f>
        <v>93.8</v>
      </c>
    </row>
    <row r="33" spans="1:11" s="1" customFormat="1" ht="46.5">
      <c r="A33" s="3" t="s">
        <v>29</v>
      </c>
      <c r="B33" s="14" t="s">
        <v>30</v>
      </c>
      <c r="C33" s="23">
        <f>C34+C35+C36+C37</f>
        <v>1739340.4</v>
      </c>
      <c r="D33" s="31">
        <f>'[1]справка'!$F$36</f>
        <v>2134063.6</v>
      </c>
      <c r="E33" s="35">
        <f>D33/C33*100</f>
        <v>122.7</v>
      </c>
      <c r="F33" s="31">
        <f>F34+F35+F36+F37</f>
        <v>1724185.7</v>
      </c>
      <c r="G33" s="31">
        <f>G34+G35+G36+G37</f>
        <v>1428615.9</v>
      </c>
      <c r="H33" s="31">
        <f>H34+H35+H36+H37</f>
        <v>1339514.6</v>
      </c>
      <c r="I33" s="35">
        <f>F33/D33*100</f>
        <v>80.8</v>
      </c>
      <c r="J33" s="35">
        <f aca="true" t="shared" si="5" ref="J33:J41">G33/F33*100</f>
        <v>82.9</v>
      </c>
      <c r="K33" s="35">
        <f aca="true" t="shared" si="6" ref="K33:K41">H33/G33*100</f>
        <v>93.8</v>
      </c>
    </row>
    <row r="34" spans="1:14" ht="30.75">
      <c r="A34" s="3" t="s">
        <v>67</v>
      </c>
      <c r="B34" s="15" t="s">
        <v>50</v>
      </c>
      <c r="C34" s="23">
        <v>532203</v>
      </c>
      <c r="D34" s="31">
        <f>'[1]справка'!$F$37</f>
        <v>572099</v>
      </c>
      <c r="E34" s="35">
        <f aca="true" t="shared" si="7" ref="E34:E41">D34/C34*100</f>
        <v>107.5</v>
      </c>
      <c r="F34" s="31">
        <f>'[2]Лист1'!$C$196</f>
        <v>380413</v>
      </c>
      <c r="G34" s="31">
        <f>'[2]Лист1'!$D$196</f>
        <v>204576</v>
      </c>
      <c r="H34" s="31">
        <f>'[2]Лист1'!$E$196</f>
        <v>159344</v>
      </c>
      <c r="I34" s="35">
        <f aca="true" t="shared" si="8" ref="I34:I40">F34/D34*100</f>
        <v>66.5</v>
      </c>
      <c r="J34" s="35">
        <f t="shared" si="5"/>
        <v>53.8</v>
      </c>
      <c r="K34" s="35">
        <f t="shared" si="6"/>
        <v>77.9</v>
      </c>
      <c r="N34" s="16"/>
    </row>
    <row r="35" spans="1:14" ht="46.5">
      <c r="A35" s="3" t="s">
        <v>68</v>
      </c>
      <c r="B35" s="15" t="s">
        <v>51</v>
      </c>
      <c r="C35" s="23">
        <v>237029.3</v>
      </c>
      <c r="D35" s="31">
        <f>'[1]справка'!$F$40</f>
        <v>357280.8</v>
      </c>
      <c r="E35" s="35">
        <f t="shared" si="7"/>
        <v>150.7</v>
      </c>
      <c r="F35" s="31">
        <f>'[2]Лист1'!$C$201</f>
        <v>202884.7</v>
      </c>
      <c r="G35" s="31">
        <f>'[2]Лист1'!$D$201</f>
        <v>98933.9</v>
      </c>
      <c r="H35" s="31">
        <f>'[2]Лист1'!$E$201</f>
        <v>55010</v>
      </c>
      <c r="I35" s="35">
        <f t="shared" si="8"/>
        <v>56.8</v>
      </c>
      <c r="J35" s="35">
        <f t="shared" si="5"/>
        <v>48.8</v>
      </c>
      <c r="K35" s="35">
        <f t="shared" si="6"/>
        <v>55.6</v>
      </c>
      <c r="N35" s="16"/>
    </row>
    <row r="36" spans="1:14" ht="30.75">
      <c r="A36" s="3" t="s">
        <v>69</v>
      </c>
      <c r="B36" s="15" t="s">
        <v>52</v>
      </c>
      <c r="C36" s="23">
        <v>884297</v>
      </c>
      <c r="D36" s="31">
        <f>'[1]справка'!$F$41</f>
        <v>1069890.2</v>
      </c>
      <c r="E36" s="35">
        <f t="shared" si="7"/>
        <v>121</v>
      </c>
      <c r="F36" s="31">
        <f>'[2]Лист1'!$C$236</f>
        <v>1114991.2</v>
      </c>
      <c r="G36" s="31">
        <f>'[2]Лист1'!$D$236</f>
        <v>1099209.2</v>
      </c>
      <c r="H36" s="31">
        <f>'[2]Лист1'!$E$236</f>
        <v>1099263.8</v>
      </c>
      <c r="I36" s="35">
        <f t="shared" si="8"/>
        <v>104.2</v>
      </c>
      <c r="J36" s="35">
        <f t="shared" si="5"/>
        <v>98.6</v>
      </c>
      <c r="K36" s="35">
        <f t="shared" si="6"/>
        <v>100</v>
      </c>
      <c r="N36" s="16"/>
    </row>
    <row r="37" spans="1:14" ht="21">
      <c r="A37" s="3" t="s">
        <v>70</v>
      </c>
      <c r="B37" s="15" t="s">
        <v>53</v>
      </c>
      <c r="C37" s="23">
        <v>85811.1</v>
      </c>
      <c r="D37" s="31">
        <f>'[1]справка'!$F$42</f>
        <v>134793.6</v>
      </c>
      <c r="E37" s="35">
        <f t="shared" si="7"/>
        <v>157.1</v>
      </c>
      <c r="F37" s="31">
        <f>'[2]Лист1'!$C$286</f>
        <v>25896.8</v>
      </c>
      <c r="G37" s="31">
        <f>'[2]Лист1'!$D$286</f>
        <v>25896.8</v>
      </c>
      <c r="H37" s="31">
        <f>'[2]Лист1'!$E$286</f>
        <v>25896.8</v>
      </c>
      <c r="I37" s="35">
        <f t="shared" si="8"/>
        <v>19.2</v>
      </c>
      <c r="J37" s="35">
        <f t="shared" si="5"/>
        <v>100</v>
      </c>
      <c r="K37" s="35">
        <f t="shared" si="6"/>
        <v>100</v>
      </c>
      <c r="N37" s="16"/>
    </row>
    <row r="38" spans="1:14" ht="46.5" hidden="1">
      <c r="A38" s="3" t="s">
        <v>31</v>
      </c>
      <c r="B38" s="14" t="s">
        <v>32</v>
      </c>
      <c r="C38" s="23"/>
      <c r="D38" s="31"/>
      <c r="E38" s="35" t="e">
        <f t="shared" si="7"/>
        <v>#DIV/0!</v>
      </c>
      <c r="F38" s="31"/>
      <c r="G38" s="31"/>
      <c r="H38" s="31"/>
      <c r="I38" s="35" t="e">
        <f t="shared" si="8"/>
        <v>#DIV/0!</v>
      </c>
      <c r="J38" s="35" t="e">
        <f t="shared" si="5"/>
        <v>#DIV/0!</v>
      </c>
      <c r="K38" s="35" t="e">
        <f t="shared" si="6"/>
        <v>#DIV/0!</v>
      </c>
      <c r="N38" s="16"/>
    </row>
    <row r="39" spans="1:14" ht="30.75" hidden="1">
      <c r="A39" s="17" t="s">
        <v>33</v>
      </c>
      <c r="B39" s="14" t="s">
        <v>34</v>
      </c>
      <c r="C39" s="23"/>
      <c r="D39" s="31"/>
      <c r="E39" s="35" t="e">
        <f t="shared" si="7"/>
        <v>#DIV/0!</v>
      </c>
      <c r="F39" s="31"/>
      <c r="G39" s="31"/>
      <c r="H39" s="31"/>
      <c r="I39" s="35" t="e">
        <f t="shared" si="8"/>
        <v>#DIV/0!</v>
      </c>
      <c r="J39" s="35" t="e">
        <f t="shared" si="5"/>
        <v>#DIV/0!</v>
      </c>
      <c r="K39" s="35" t="e">
        <f t="shared" si="6"/>
        <v>#DIV/0!</v>
      </c>
      <c r="N39" s="16"/>
    </row>
    <row r="40" spans="1:14" ht="30.75">
      <c r="A40" s="3" t="s">
        <v>35</v>
      </c>
      <c r="B40" s="14" t="s">
        <v>36</v>
      </c>
      <c r="C40" s="23">
        <v>2137.4</v>
      </c>
      <c r="D40" s="31">
        <f>'[1]справка'!$F$43</f>
        <v>20424.6</v>
      </c>
      <c r="E40" s="35">
        <f t="shared" si="7"/>
        <v>955.6</v>
      </c>
      <c r="F40" s="31">
        <f>'[2]Лист1'!$C$293</f>
        <v>676</v>
      </c>
      <c r="G40" s="31">
        <f>'[2]Лист1'!$D$293</f>
        <v>356</v>
      </c>
      <c r="H40" s="31">
        <f>'[2]Лист1'!$E$293</f>
        <v>356</v>
      </c>
      <c r="I40" s="35">
        <f t="shared" si="8"/>
        <v>3.3</v>
      </c>
      <c r="J40" s="35">
        <f>G40/F40*100</f>
        <v>52.7</v>
      </c>
      <c r="K40" s="35">
        <f t="shared" si="6"/>
        <v>100</v>
      </c>
      <c r="N40" s="16"/>
    </row>
    <row r="41" spans="1:11" ht="140.25" hidden="1">
      <c r="A41" s="3" t="s">
        <v>37</v>
      </c>
      <c r="B41" s="14" t="s">
        <v>38</v>
      </c>
      <c r="C41" s="23"/>
      <c r="D41" s="31"/>
      <c r="E41" s="35" t="e">
        <f t="shared" si="7"/>
        <v>#DIV/0!</v>
      </c>
      <c r="F41" s="31"/>
      <c r="G41" s="31"/>
      <c r="H41" s="31"/>
      <c r="I41" s="35"/>
      <c r="J41" s="35" t="e">
        <f t="shared" si="5"/>
        <v>#DIV/0!</v>
      </c>
      <c r="K41" s="35" t="e">
        <f t="shared" si="6"/>
        <v>#DIV/0!</v>
      </c>
    </row>
    <row r="42" spans="1:11" ht="62.25">
      <c r="A42" s="3" t="s">
        <v>39</v>
      </c>
      <c r="B42" s="14" t="s">
        <v>40</v>
      </c>
      <c r="C42" s="23">
        <v>-1124.1</v>
      </c>
      <c r="D42" s="31">
        <f>'[1]справка'!$F$44</f>
        <v>-308.8</v>
      </c>
      <c r="E42" s="35"/>
      <c r="F42" s="31">
        <v>0</v>
      </c>
      <c r="G42" s="31">
        <v>0</v>
      </c>
      <c r="H42" s="31">
        <v>0</v>
      </c>
      <c r="I42" s="35">
        <f>F42/D42*100</f>
        <v>0</v>
      </c>
      <c r="J42" s="35">
        <v>0</v>
      </c>
      <c r="K42" s="35">
        <v>0</v>
      </c>
    </row>
    <row r="43" spans="1:11" ht="20.25">
      <c r="A43" s="12" t="s">
        <v>41</v>
      </c>
      <c r="B43" s="13"/>
      <c r="C43" s="22">
        <f>C10+C32</f>
        <v>2110320.8</v>
      </c>
      <c r="D43" s="30">
        <f>D10+D32</f>
        <v>2585694.5</v>
      </c>
      <c r="E43" s="34">
        <f>D43/C43*100</f>
        <v>122.5</v>
      </c>
      <c r="F43" s="30">
        <f>F10+F32</f>
        <v>2166848.7</v>
      </c>
      <c r="G43" s="30">
        <f>G10+G32</f>
        <v>1880262.9</v>
      </c>
      <c r="H43" s="30">
        <f>H10+H32</f>
        <v>1812332.6</v>
      </c>
      <c r="I43" s="34">
        <f>F43/D43*100</f>
        <v>83.8</v>
      </c>
      <c r="J43" s="34">
        <f>G43/F43*100</f>
        <v>86.8</v>
      </c>
      <c r="K43" s="34">
        <f>H43/G43*100</f>
        <v>96.4</v>
      </c>
    </row>
    <row r="45" ht="15">
      <c r="A45" s="18"/>
    </row>
    <row r="46" spans="1:10" ht="15" customHeight="1">
      <c r="A46" s="5"/>
      <c r="B46" s="5"/>
      <c r="C46" s="5"/>
      <c r="D46" s="33"/>
      <c r="E46" s="5"/>
      <c r="F46" s="5"/>
      <c r="G46" s="5"/>
      <c r="H46" s="5"/>
      <c r="I46" s="5"/>
      <c r="J46" s="5"/>
    </row>
    <row r="47" spans="1:10" ht="15" customHeight="1">
      <c r="A47" s="5"/>
      <c r="B47" s="5"/>
      <c r="C47" s="5"/>
      <c r="D47" s="33"/>
      <c r="E47" s="5"/>
      <c r="F47" s="5"/>
      <c r="G47" s="5"/>
      <c r="H47" s="5"/>
      <c r="I47" s="5"/>
      <c r="J47" s="5"/>
    </row>
  </sheetData>
  <sheetProtection/>
  <mergeCells count="12">
    <mergeCell ref="D7:D8"/>
    <mergeCell ref="F7:H7"/>
    <mergeCell ref="F6:H6"/>
    <mergeCell ref="I7:K7"/>
    <mergeCell ref="A1:K1"/>
    <mergeCell ref="A2:K2"/>
    <mergeCell ref="A7:A8"/>
    <mergeCell ref="B7:B8"/>
    <mergeCell ref="C7:C8"/>
    <mergeCell ref="E7:E8"/>
    <mergeCell ref="A3:K3"/>
    <mergeCell ref="A4:K4"/>
  </mergeCells>
  <printOptions/>
  <pageMargins left="0.5511811023622047" right="0.5511811023622047" top="0.5511811023622047" bottom="0.5511811023622047" header="0.31496062992125984" footer="0.31496062992125984"/>
  <pageSetup fitToHeight="0" horizontalDpi="600" verticalDpi="600" orientation="landscape" paperSize="8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Надточий С.А.</dc:creator>
  <cp:keywords/>
  <dc:description/>
  <cp:lastModifiedBy>Вишнякова А.Ю.</cp:lastModifiedBy>
  <cp:lastPrinted>2020-11-24T03:58:15Z</cp:lastPrinted>
  <dcterms:created xsi:type="dcterms:W3CDTF">2019-05-07T08:33:47Z</dcterms:created>
  <dcterms:modified xsi:type="dcterms:W3CDTF">2022-11-14T09:05:32Z</dcterms:modified>
  <cp:category/>
  <cp:version/>
  <cp:contentType/>
  <cp:contentStatus/>
</cp:coreProperties>
</file>