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6" windowWidth="15576" windowHeight="10416" activeTab="0"/>
  </bookViews>
  <sheets>
    <sheet name="Расходы(Рзд,Прзд)" sheetId="1" r:id="rId1"/>
  </sheets>
  <externalReferences>
    <externalReference r:id="rId4"/>
  </externalReferences>
  <definedNames>
    <definedName name="_xlnm.Print_Titles" localSheetId="0">'Расходы(Рзд,Прзд)'!$8:$10</definedName>
    <definedName name="_xlnm.Print_Area" localSheetId="0">'Расходы(Рзд,Прзд)'!$A$1:$K$62</definedName>
  </definedNames>
  <calcPr fullCalcOnLoad="1" fullPrecision="0" refMode="R1C1"/>
</workbook>
</file>

<file path=xl/sharedStrings.xml><?xml version="1.0" encoding="utf-8"?>
<sst xmlns="http://schemas.openxmlformats.org/spreadsheetml/2006/main" count="129" uniqueCount="127">
  <si>
    <t xml:space="preserve">тыс. рублей </t>
  </si>
  <si>
    <t>Код раздела, подраздела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</si>
  <si>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</si>
  <si>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</si>
  <si>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</si>
  <si>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</si>
  <si>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</si>
  <si>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</si>
  <si>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</si>
  <si>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</si>
  <si>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</si>
  <si>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</si>
  <si>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</si>
  <si>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</si>
  <si>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</si>
  <si>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</si>
  <si>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</si>
  <si>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</si>
  <si>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</si>
  <si>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</si>
  <si>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</si>
  <si>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</si>
  <si>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</si>
  <si>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</si>
  <si>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</si>
  <si>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</si>
  <si>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0401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</si>
  <si>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</si>
  <si>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</si>
  <si>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</si>
  <si>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</si>
  <si>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</si>
  <si>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</si>
  <si>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</si>
  <si>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</si>
  <si>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</si>
  <si>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</si>
  <si>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</si>
  <si>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</si>
  <si>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</si>
  <si>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</si>
  <si>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</si>
  <si>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</si>
  <si>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</si>
  <si>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</si>
  <si>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</si>
  <si>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</si>
  <si>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</si>
  <si>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</si>
  <si>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</si>
  <si>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</si>
  <si>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</si>
  <si>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</si>
  <si>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</si>
  <si>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</si>
  <si>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</si>
  <si>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</si>
  <si>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</si>
  <si>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</si>
  <si>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</si>
  <si>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</si>
  <si>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</si>
  <si>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</si>
  <si>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</si>
  <si>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</si>
  <si>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</si>
  <si>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</si>
  <si>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</si>
  <si>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</si>
  <si>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</si>
  <si>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</si>
  <si>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</si>
  <si>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</si>
  <si>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</si>
  <si>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</si>
  <si>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</si>
  <si>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</si>
  <si>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</si>
  <si>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</si>
  <si>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</si>
  <si>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</si>
  <si>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</si>
  <si>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</si>
  <si>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</si>
  <si>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</si>
  <si>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</si>
  <si>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</t>
  </si>
  <si>
    <t>1301</t>
  </si>
  <si>
    <t>Итого расходов</t>
  </si>
  <si>
    <t xml:space="preserve">Молодежная политика </t>
  </si>
  <si>
    <t>Сведения</t>
  </si>
  <si>
    <t>Наименование раздела, подраздела классификации расходов бюджетов</t>
  </si>
  <si>
    <t xml:space="preserve">о расходах бюджета по разделам и подразделам классификации расходов </t>
  </si>
  <si>
    <t>Темп роста (снижения), %</t>
  </si>
  <si>
    <t>317ф.</t>
  </si>
  <si>
    <t>Закон окт 19</t>
  </si>
  <si>
    <t>Закон I чт 2020</t>
  </si>
  <si>
    <t>99</t>
  </si>
  <si>
    <t>Условно утвержденные расходы</t>
  </si>
  <si>
    <t>0402</t>
  </si>
  <si>
    <t>Показатели бюджета Осинниковского городского округа</t>
  </si>
  <si>
    <t>Общеэкономические вопросы</t>
  </si>
  <si>
    <t>Топливно-энергетический комплекс</t>
  </si>
  <si>
    <t>на 2023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</si>
  <si>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</si>
  <si>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</si>
  <si>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на 2024 год</t>
  </si>
  <si>
    <t>показателей бюджета на 2024 год к показателям бюджета на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</si>
  <si>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</si>
  <si>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</si>
  <si>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2023 год и на плановый период 2024 и 2025 годов</t>
  </si>
  <si>
    <t>в сравнении с ожидаемым исполнением за 2022 год (оценка текущего финансового года)</t>
  </si>
  <si>
    <t>и отчетом за 2021 год (отчетный финансовый год)</t>
  </si>
  <si>
    <t>Отчет за 2021 год (отчетный финансовый год)</t>
  </si>
  <si>
    <t>Ожидаемое исполнение за 2022 год (оценка текущего финансового года)</t>
  </si>
  <si>
    <t>Темп роста (снижения) ожидаемого исполнения за 2022 год (оценки текущего финансового года) к отчету за 2021 год (отчетному финансовому году), %</t>
  </si>
  <si>
    <t>на 2025 год</t>
  </si>
  <si>
    <t xml:space="preserve">показателей бюджета на 2023 год к ожидаемому исполнению за 2022 год (оценке текущего финансового года) </t>
  </si>
  <si>
    <t>показателей бюджета на 2025 год к показателям бюджета на 2024 год</t>
  </si>
  <si>
    <t>06</t>
  </si>
  <si>
    <t>Охрана окружающей среды</t>
  </si>
  <si>
    <t>0605</t>
  </si>
  <si>
    <t>Другие вопросы в области охраны окружающей среды</t>
  </si>
  <si>
    <t>1102</t>
  </si>
  <si>
    <t>Массовый спорт</t>
  </si>
  <si>
    <t>св.600</t>
  </si>
  <si>
    <t>св.800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</si>
</sst>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 indent="2"/>
    </xf>
    <xf numFmtId="0" fontId="45" fillId="33" borderId="10" xfId="0" applyFont="1" applyFill="1" applyBorder="1" applyAlignment="1">
      <alignment horizontal="left" vertical="center" wrapText="1" indent="2"/>
    </xf>
    <xf numFmtId="49" fontId="45" fillId="33" borderId="10" xfId="0" applyNumberFormat="1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wrapText="1"/>
    </xf>
    <xf numFmtId="164" fontId="47" fillId="33" borderId="10" xfId="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164" fontId="49" fillId="33" borderId="10" xfId="52" applyNumberFormat="1" applyFont="1" applyFill="1" applyBorder="1" applyAlignment="1" applyProtection="1">
      <alignment horizontal="right" vertical="center" wrapText="1"/>
      <protection locked="0"/>
    </xf>
    <xf numFmtId="164" fontId="4" fillId="33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horizontal="right" vertical="top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/>
    </xf>
    <xf numFmtId="164" fontId="5" fillId="33" borderId="10" xfId="52" applyNumberFormat="1" applyFont="1" applyFill="1" applyBorder="1" applyAlignment="1" applyProtection="1">
      <alignment horizontal="right" vertical="center" wrapText="1"/>
      <protection locked="0"/>
    </xf>
    <xf numFmtId="164" fontId="4" fillId="33" borderId="10" xfId="52" applyNumberFormat="1" applyFont="1" applyFill="1" applyBorder="1" applyAlignment="1" applyProtection="1">
      <alignment horizontal="right" vertical="center" wrapText="1"/>
      <protection locked="0"/>
    </xf>
    <xf numFmtId="16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center" wrapText="1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0" xfId="52" applyNumberFormat="1" applyFont="1" applyFill="1" applyBorder="1" applyAlignment="1" applyProtection="1">
      <alignment horizontal="right" vertical="center" wrapText="1"/>
      <protection locked="0"/>
    </xf>
    <xf numFmtId="164" fontId="47" fillId="33" borderId="10" xfId="0" applyNumberFormat="1" applyFont="1" applyFill="1" applyBorder="1" applyAlignment="1">
      <alignment horizontal="center" vertical="center"/>
    </xf>
    <xf numFmtId="3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46" fillId="33" borderId="16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3" fontId="3" fillId="33" borderId="17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48;&#1056;\2022\&#1041;&#1070;&#1044;&#1046;&#1045;&#1058;\&#1087;&#1088;&#1086;&#1077;&#1082;&#1090;%202023\&#1052;&#1060;%2015.11.2023\&#1087;.2&#1087;&#1087;.4%20&#1055;&#1088;&#1086;&#1077;&#1082;&#1090;%20&#1056;&#1077;&#1096;&#1077;&#1085;&#1080;&#1103;%20&#1086;%20&#1073;&#1102;&#1076;&#1078;&#1077;&#1090;&#1077;%202023-2025\&#1087;&#1088;&#1080;&#1083;&#1086;&#1078;&#1077;&#1085;&#1080;&#1077;%203%20(&#1060;&#1050;&#10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D21">
            <v>2594.2</v>
          </cell>
          <cell r="E21">
            <v>2594.2</v>
          </cell>
          <cell r="F21">
            <v>2594.2</v>
          </cell>
        </row>
        <row r="22">
          <cell r="D22">
            <v>3992.5</v>
          </cell>
          <cell r="E22">
            <v>3315</v>
          </cell>
          <cell r="F22">
            <v>3108</v>
          </cell>
        </row>
        <row r="23">
          <cell r="D23">
            <v>52966.2</v>
          </cell>
          <cell r="E23">
            <v>43177.5</v>
          </cell>
          <cell r="F23">
            <v>40657.3</v>
          </cell>
        </row>
        <row r="24">
          <cell r="D24">
            <v>0.9</v>
          </cell>
          <cell r="E24">
            <v>0.9</v>
          </cell>
          <cell r="F24">
            <v>0.8</v>
          </cell>
        </row>
        <row r="25">
          <cell r="D25">
            <v>13411.3</v>
          </cell>
          <cell r="E25">
            <v>9799.9</v>
          </cell>
          <cell r="F25">
            <v>9188.8</v>
          </cell>
        </row>
        <row r="26">
          <cell r="D26">
            <v>1450.7</v>
          </cell>
        </row>
        <row r="27">
          <cell r="D27">
            <v>100</v>
          </cell>
          <cell r="E27">
            <v>100</v>
          </cell>
          <cell r="F27">
            <v>100</v>
          </cell>
        </row>
        <row r="28">
          <cell r="D28">
            <v>25180.3</v>
          </cell>
          <cell r="E28">
            <v>20813.4</v>
          </cell>
          <cell r="F28">
            <v>18987.4</v>
          </cell>
        </row>
        <row r="30">
          <cell r="D30">
            <v>13537.6</v>
          </cell>
          <cell r="E30">
            <v>10126.3</v>
          </cell>
          <cell r="F30">
            <v>9127.8</v>
          </cell>
        </row>
        <row r="31">
          <cell r="D31">
            <v>1185.1</v>
          </cell>
          <cell r="E31">
            <v>803.1</v>
          </cell>
          <cell r="F31">
            <v>753.1</v>
          </cell>
        </row>
        <row r="33">
          <cell r="D33">
            <v>10400.2</v>
          </cell>
          <cell r="E33">
            <v>10400.2</v>
          </cell>
          <cell r="F33">
            <v>10400.2</v>
          </cell>
        </row>
        <row r="34">
          <cell r="D34">
            <v>21208.6</v>
          </cell>
          <cell r="E34">
            <v>24619.1</v>
          </cell>
          <cell r="F34">
            <v>21619.1</v>
          </cell>
        </row>
        <row r="35">
          <cell r="D35">
            <v>55367.5</v>
          </cell>
          <cell r="E35">
            <v>67950.4</v>
          </cell>
          <cell r="F35">
            <v>58086.7</v>
          </cell>
        </row>
        <row r="36">
          <cell r="D36">
            <v>1585</v>
          </cell>
          <cell r="E36">
            <v>196.7</v>
          </cell>
          <cell r="F36">
            <v>196.7</v>
          </cell>
        </row>
        <row r="38">
          <cell r="D38">
            <v>143620.4</v>
          </cell>
          <cell r="E38">
            <v>25995</v>
          </cell>
          <cell r="F38">
            <v>1255.5</v>
          </cell>
        </row>
        <row r="39">
          <cell r="D39">
            <v>228128.4</v>
          </cell>
          <cell r="E39">
            <v>228128.4</v>
          </cell>
          <cell r="F39">
            <v>228128.4</v>
          </cell>
        </row>
        <row r="40">
          <cell r="D40">
            <v>20977.1</v>
          </cell>
          <cell r="E40">
            <v>24307.6</v>
          </cell>
          <cell r="F40">
            <v>21274.5</v>
          </cell>
        </row>
        <row r="41">
          <cell r="D41">
            <v>3998.1</v>
          </cell>
          <cell r="E41">
            <v>3658.6</v>
          </cell>
          <cell r="F41">
            <v>3658.6</v>
          </cell>
        </row>
        <row r="43">
          <cell r="D43">
            <v>2545</v>
          </cell>
          <cell r="E43">
            <v>2545</v>
          </cell>
          <cell r="F43">
            <v>2545</v>
          </cell>
        </row>
        <row r="45">
          <cell r="D45">
            <v>411009.7</v>
          </cell>
          <cell r="E45">
            <v>356699</v>
          </cell>
          <cell r="F45">
            <v>356699</v>
          </cell>
        </row>
        <row r="46">
          <cell r="D46">
            <v>487622.4</v>
          </cell>
          <cell r="E46">
            <v>451912.2</v>
          </cell>
          <cell r="F46">
            <v>440351.3</v>
          </cell>
        </row>
        <row r="47">
          <cell r="D47">
            <v>161769.3</v>
          </cell>
          <cell r="E47">
            <v>135331.7</v>
          </cell>
          <cell r="F47">
            <v>123914.6</v>
          </cell>
        </row>
        <row r="48">
          <cell r="D48">
            <v>41</v>
          </cell>
          <cell r="E48">
            <v>21</v>
          </cell>
        </row>
        <row r="49">
          <cell r="D49">
            <v>259</v>
          </cell>
          <cell r="E49">
            <v>238.9</v>
          </cell>
          <cell r="F49">
            <v>238.9</v>
          </cell>
        </row>
        <row r="50">
          <cell r="D50">
            <v>50314.1</v>
          </cell>
          <cell r="E50">
            <v>46975.4</v>
          </cell>
          <cell r="F50">
            <v>46960.9</v>
          </cell>
        </row>
        <row r="52">
          <cell r="D52">
            <v>78506.3</v>
          </cell>
          <cell r="E52">
            <v>55233.3</v>
          </cell>
          <cell r="F52">
            <v>52011.4</v>
          </cell>
        </row>
        <row r="53">
          <cell r="D53">
            <v>28558</v>
          </cell>
          <cell r="E53">
            <v>20623.1</v>
          </cell>
          <cell r="F53">
            <v>19411.3</v>
          </cell>
        </row>
        <row r="55">
          <cell r="D55">
            <v>6594.3</v>
          </cell>
          <cell r="E55">
            <v>4674.1</v>
          </cell>
          <cell r="F55">
            <v>4382.5</v>
          </cell>
        </row>
        <row r="56">
          <cell r="D56">
            <v>115622.3</v>
          </cell>
          <cell r="E56">
            <v>115106.2</v>
          </cell>
          <cell r="F56">
            <v>115106.2</v>
          </cell>
        </row>
        <row r="57">
          <cell r="D57">
            <v>35599.5</v>
          </cell>
          <cell r="E57">
            <v>18756.2</v>
          </cell>
          <cell r="F57">
            <v>18756.2</v>
          </cell>
        </row>
        <row r="58">
          <cell r="D58">
            <v>99791.2</v>
          </cell>
          <cell r="E58">
            <v>99758.4</v>
          </cell>
          <cell r="F58">
            <v>99619.5</v>
          </cell>
        </row>
        <row r="59">
          <cell r="D59">
            <v>36487.4</v>
          </cell>
          <cell r="E59">
            <v>36381.3</v>
          </cell>
          <cell r="F59">
            <v>27638.7</v>
          </cell>
        </row>
        <row r="61">
          <cell r="D61">
            <v>45077.9</v>
          </cell>
          <cell r="E61">
            <v>32109.7</v>
          </cell>
          <cell r="F61">
            <v>32845.8</v>
          </cell>
        </row>
        <row r="62">
          <cell r="D62">
            <v>6903.5</v>
          </cell>
          <cell r="E62">
            <v>5736.1</v>
          </cell>
          <cell r="F62">
            <v>5506.7</v>
          </cell>
        </row>
        <row r="64">
          <cell r="D64">
            <v>9708.8</v>
          </cell>
          <cell r="E64">
            <v>8520.1</v>
          </cell>
          <cell r="F64">
            <v>7988.8</v>
          </cell>
        </row>
        <row r="65">
          <cell r="D65">
            <v>952.5</v>
          </cell>
        </row>
        <row r="67">
          <cell r="D67">
            <v>85.6</v>
          </cell>
          <cell r="E67">
            <v>738.7</v>
          </cell>
          <cell r="F67">
            <v>1002.5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80" zoomScaleNormal="80" zoomScaleSheetLayoutView="90" workbookViewId="0" topLeftCell="A46">
      <selection activeCell="I62" sqref="I62"/>
    </sheetView>
  </sheetViews>
  <sheetFormatPr defaultColWidth="9.140625" defaultRowHeight="15"/>
  <cols>
    <col min="1" max="1" width="13.28125" style="1" customWidth="1"/>
    <col min="2" max="2" width="50.57421875" style="1" customWidth="1"/>
    <col min="3" max="3" width="20.28125" style="1" customWidth="1"/>
    <col min="4" max="4" width="19.28125" style="1" customWidth="1"/>
    <col min="5" max="5" width="25.00390625" style="1" customWidth="1"/>
    <col min="6" max="8" width="18.7109375" style="1" customWidth="1"/>
    <col min="9" max="9" width="22.00390625" style="1" customWidth="1"/>
    <col min="10" max="10" width="19.421875" style="1" customWidth="1"/>
    <col min="11" max="11" width="17.140625" style="1" customWidth="1"/>
    <col min="12" max="12" width="9.421875" style="1" customWidth="1"/>
    <col min="13" max="16384" width="9.140625" style="1" customWidth="1"/>
  </cols>
  <sheetData>
    <row r="1" spans="1:11" ht="1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4" t="s">
        <v>111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">
      <c r="A5" s="34" t="s">
        <v>112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3" t="s">
        <v>94</v>
      </c>
      <c r="D7" s="3" t="s">
        <v>95</v>
      </c>
      <c r="E7" s="4"/>
      <c r="F7" s="33" t="s">
        <v>96</v>
      </c>
      <c r="G7" s="33"/>
      <c r="H7" s="33"/>
      <c r="I7" s="2"/>
      <c r="J7" s="2"/>
      <c r="K7" s="5" t="s">
        <v>0</v>
      </c>
    </row>
    <row r="8" spans="1:11" ht="38.25" customHeight="1">
      <c r="A8" s="37" t="s">
        <v>1</v>
      </c>
      <c r="B8" s="37" t="s">
        <v>91</v>
      </c>
      <c r="C8" s="37" t="s">
        <v>113</v>
      </c>
      <c r="D8" s="37" t="s">
        <v>114</v>
      </c>
      <c r="E8" s="35" t="s">
        <v>115</v>
      </c>
      <c r="F8" s="30" t="s">
        <v>100</v>
      </c>
      <c r="G8" s="31"/>
      <c r="H8" s="32"/>
      <c r="I8" s="30" t="s">
        <v>93</v>
      </c>
      <c r="J8" s="31"/>
      <c r="K8" s="32"/>
    </row>
    <row r="9" spans="1:11" ht="102.75" customHeight="1">
      <c r="A9" s="38"/>
      <c r="B9" s="38"/>
      <c r="C9" s="38"/>
      <c r="D9" s="38"/>
      <c r="E9" s="36"/>
      <c r="F9" s="16" t="s">
        <v>103</v>
      </c>
      <c r="G9" s="16" t="s">
        <v>106</v>
      </c>
      <c r="H9" s="16" t="s">
        <v>116</v>
      </c>
      <c r="I9" s="16" t="s">
        <v>117</v>
      </c>
      <c r="J9" s="16" t="s">
        <v>107</v>
      </c>
      <c r="K9" s="16" t="s">
        <v>118</v>
      </c>
    </row>
    <row r="10" spans="1:1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0.25">
      <c r="A11" s="7" t="s">
        <v>2</v>
      </c>
      <c r="B11" s="8" t="s">
        <v>3</v>
      </c>
      <c r="C11" s="14">
        <f>SUM(C12:C19)</f>
        <v>85737.2</v>
      </c>
      <c r="D11" s="14">
        <f>SUM(D12:D19)</f>
        <v>129774.4</v>
      </c>
      <c r="E11" s="29">
        <f>SUM(D11/C11*100)</f>
        <v>151.4</v>
      </c>
      <c r="F11" s="18">
        <f>SUM(F12:F19)</f>
        <v>99696.1</v>
      </c>
      <c r="G11" s="18">
        <f>SUM(G12:G19)</f>
        <v>79800.9</v>
      </c>
      <c r="H11" s="18">
        <f>SUM(H12:H19)</f>
        <v>74636.5</v>
      </c>
      <c r="I11" s="29">
        <f>SUM(F11/D11*100)</f>
        <v>76.8</v>
      </c>
      <c r="J11" s="29">
        <f>SUM(G11/F11*100)</f>
        <v>80</v>
      </c>
      <c r="K11" s="29">
        <f>SUM(H11/G11*100)</f>
        <v>93.5</v>
      </c>
    </row>
    <row r="12" spans="1:11" ht="46.5">
      <c r="A12" s="9" t="s">
        <v>4</v>
      </c>
      <c r="B12" s="10" t="s">
        <v>5</v>
      </c>
      <c r="C12" s="15">
        <v>2157.4</v>
      </c>
      <c r="D12" s="15">
        <v>3059.2</v>
      </c>
      <c r="E12" s="27">
        <f>SUM(D12/C12*100)</f>
        <v>141.8</v>
      </c>
      <c r="F12" s="19">
        <f>'[1]Лист1'!$D$21</f>
        <v>2594.2</v>
      </c>
      <c r="G12" s="19">
        <f>'[1]Лист1'!$E$21</f>
        <v>2594.2</v>
      </c>
      <c r="H12" s="19">
        <f>'[1]Лист1'!$F$21</f>
        <v>2594.2</v>
      </c>
      <c r="I12" s="27">
        <f>SUM(F12/D12*100)</f>
        <v>84.8</v>
      </c>
      <c r="J12" s="27">
        <f>SUM(G12/F12*100)</f>
        <v>100</v>
      </c>
      <c r="K12" s="27">
        <f>SUM(H12/G12*100)</f>
        <v>100</v>
      </c>
    </row>
    <row r="13" spans="1:11" ht="62.25">
      <c r="A13" s="9" t="s">
        <v>6</v>
      </c>
      <c r="B13" s="10" t="s">
        <v>7</v>
      </c>
      <c r="C13" s="15">
        <v>3693</v>
      </c>
      <c r="D13" s="28">
        <f>1391.5+885.4+1324+837.5</f>
        <v>4438.4</v>
      </c>
      <c r="E13" s="27">
        <f aca="true" t="shared" si="0" ref="E13:E53">SUM(D13/C13*100)</f>
        <v>120.2</v>
      </c>
      <c r="F13" s="19">
        <f>'[1]Лист1'!$D$22</f>
        <v>3992.5</v>
      </c>
      <c r="G13" s="19">
        <f>'[1]Лист1'!$E$22</f>
        <v>3315</v>
      </c>
      <c r="H13" s="19">
        <f>'[1]Лист1'!$F$22</f>
        <v>3108</v>
      </c>
      <c r="I13" s="27">
        <f aca="true" t="shared" si="1" ref="I13:I60">SUM(F13/D13*100)</f>
        <v>90</v>
      </c>
      <c r="J13" s="27">
        <f aca="true" t="shared" si="2" ref="J13:J19">SUM(G13/F13*100)</f>
        <v>83</v>
      </c>
      <c r="K13" s="27">
        <f aca="true" t="shared" si="3" ref="K13:K19">SUM(H13/G13*100)</f>
        <v>93.8</v>
      </c>
    </row>
    <row r="14" spans="1:11" ht="62.25">
      <c r="A14" s="9" t="s">
        <v>8</v>
      </c>
      <c r="B14" s="10" t="s">
        <v>9</v>
      </c>
      <c r="C14" s="15">
        <v>47360.7</v>
      </c>
      <c r="D14" s="28">
        <f>42938.9+666.5+12693.3</f>
        <v>56298.7</v>
      </c>
      <c r="E14" s="27">
        <f t="shared" si="0"/>
        <v>118.9</v>
      </c>
      <c r="F14" s="19">
        <f>'[1]Лист1'!$D$23</f>
        <v>52966.2</v>
      </c>
      <c r="G14" s="19">
        <f>'[1]Лист1'!$E$23</f>
        <v>43177.5</v>
      </c>
      <c r="H14" s="19">
        <f>'[1]Лист1'!$F$23</f>
        <v>40657.3</v>
      </c>
      <c r="I14" s="27">
        <f t="shared" si="1"/>
        <v>94.1</v>
      </c>
      <c r="J14" s="27">
        <f t="shared" si="2"/>
        <v>81.5</v>
      </c>
      <c r="K14" s="27">
        <f t="shared" si="3"/>
        <v>94.2</v>
      </c>
    </row>
    <row r="15" spans="1:11" ht="21">
      <c r="A15" s="9" t="s">
        <v>10</v>
      </c>
      <c r="B15" s="10" t="s">
        <v>11</v>
      </c>
      <c r="C15" s="15">
        <v>10.4</v>
      </c>
      <c r="D15" s="28">
        <v>90.5</v>
      </c>
      <c r="E15" s="27">
        <v>0</v>
      </c>
      <c r="F15" s="20">
        <f>'[1]Лист1'!$D$24</f>
        <v>0.9</v>
      </c>
      <c r="G15" s="20">
        <f>'[1]Лист1'!$E$24</f>
        <v>0.9</v>
      </c>
      <c r="H15" s="20">
        <f>'[1]Лист1'!$F$24</f>
        <v>0.8</v>
      </c>
      <c r="I15" s="27">
        <f t="shared" si="1"/>
        <v>1</v>
      </c>
      <c r="J15" s="27">
        <f t="shared" si="2"/>
        <v>100</v>
      </c>
      <c r="K15" s="27">
        <f t="shared" si="3"/>
        <v>88.9</v>
      </c>
    </row>
    <row r="16" spans="1:11" ht="46.5">
      <c r="A16" s="9" t="s">
        <v>12</v>
      </c>
      <c r="B16" s="10" t="s">
        <v>13</v>
      </c>
      <c r="C16" s="15">
        <v>8835.1</v>
      </c>
      <c r="D16" s="28">
        <f>12332.4+959.7</f>
        <v>13292.1</v>
      </c>
      <c r="E16" s="27">
        <f t="shared" si="0"/>
        <v>150.4</v>
      </c>
      <c r="F16" s="19">
        <f>'[1]Лист1'!$D$25</f>
        <v>13411.3</v>
      </c>
      <c r="G16" s="19">
        <f>'[1]Лист1'!$E$25</f>
        <v>9799.9</v>
      </c>
      <c r="H16" s="19">
        <f>'[1]Лист1'!$F$25</f>
        <v>9188.8</v>
      </c>
      <c r="I16" s="27">
        <f t="shared" si="1"/>
        <v>100.9</v>
      </c>
      <c r="J16" s="27">
        <f t="shared" si="2"/>
        <v>73.1</v>
      </c>
      <c r="K16" s="27">
        <f t="shared" si="3"/>
        <v>93.8</v>
      </c>
    </row>
    <row r="17" spans="1:11" ht="30.75">
      <c r="A17" s="9" t="s">
        <v>14</v>
      </c>
      <c r="B17" s="10" t="s">
        <v>15</v>
      </c>
      <c r="C17" s="15"/>
      <c r="D17" s="28"/>
      <c r="E17" s="27"/>
      <c r="F17" s="19">
        <f>'[1]Лист1'!$D$26</f>
        <v>1450.7</v>
      </c>
      <c r="G17" s="19"/>
      <c r="H17" s="19"/>
      <c r="I17" s="27"/>
      <c r="J17" s="27"/>
      <c r="K17" s="27"/>
    </row>
    <row r="18" spans="1:11" ht="21">
      <c r="A18" s="9" t="s">
        <v>16</v>
      </c>
      <c r="B18" s="10" t="s">
        <v>17</v>
      </c>
      <c r="C18" s="15"/>
      <c r="D18" s="28"/>
      <c r="E18" s="27"/>
      <c r="F18" s="19">
        <f>'[1]Лист1'!$D$27</f>
        <v>100</v>
      </c>
      <c r="G18" s="19">
        <f>'[1]Лист1'!$E$27</f>
        <v>100</v>
      </c>
      <c r="H18" s="19">
        <f>'[1]Лист1'!$F$27</f>
        <v>100</v>
      </c>
      <c r="I18" s="27"/>
      <c r="J18" s="27">
        <f t="shared" si="2"/>
        <v>100</v>
      </c>
      <c r="K18" s="27">
        <f t="shared" si="3"/>
        <v>100</v>
      </c>
    </row>
    <row r="19" spans="1:11" ht="21">
      <c r="A19" s="9" t="s">
        <v>18</v>
      </c>
      <c r="B19" s="10" t="s">
        <v>19</v>
      </c>
      <c r="C19" s="15">
        <v>23680.6</v>
      </c>
      <c r="D19" s="28">
        <f>177.7+19940.2+32477.6</f>
        <v>52595.5</v>
      </c>
      <c r="E19" s="27">
        <f t="shared" si="0"/>
        <v>222.1</v>
      </c>
      <c r="F19" s="20">
        <f>'[1]Лист1'!$D$28</f>
        <v>25180.3</v>
      </c>
      <c r="G19" s="19">
        <f>'[1]Лист1'!$E$28</f>
        <v>20813.4</v>
      </c>
      <c r="H19" s="19">
        <f>'[1]Лист1'!$F$28</f>
        <v>18987.4</v>
      </c>
      <c r="I19" s="27">
        <f t="shared" si="1"/>
        <v>47.9</v>
      </c>
      <c r="J19" s="27">
        <f t="shared" si="2"/>
        <v>82.7</v>
      </c>
      <c r="K19" s="27">
        <f t="shared" si="3"/>
        <v>91.2</v>
      </c>
    </row>
    <row r="20" spans="1:11" ht="30.75">
      <c r="A20" s="7" t="s">
        <v>20</v>
      </c>
      <c r="B20" s="8" t="s">
        <v>21</v>
      </c>
      <c r="C20" s="14">
        <f>SUM(C21:C22)</f>
        <v>10930.9</v>
      </c>
      <c r="D20" s="14">
        <f>SUM(D21:D22)</f>
        <v>12024.8</v>
      </c>
      <c r="E20" s="29">
        <f>SUM(D20/C20*100)</f>
        <v>110</v>
      </c>
      <c r="F20" s="18">
        <f>SUM(F21:F22)</f>
        <v>14722.7</v>
      </c>
      <c r="G20" s="18">
        <f>SUM(G21:G22)</f>
        <v>10929.4</v>
      </c>
      <c r="H20" s="18">
        <f>SUM(H21:H22)</f>
        <v>9880.9</v>
      </c>
      <c r="I20" s="29">
        <f t="shared" si="1"/>
        <v>122.4</v>
      </c>
      <c r="J20" s="29">
        <f aca="true" t="shared" si="4" ref="J20:J25">SUM(G20/F20*100)</f>
        <v>74.2</v>
      </c>
      <c r="K20" s="29">
        <f>SUM(H20/G20*100)</f>
        <v>90.4</v>
      </c>
    </row>
    <row r="21" spans="1:11" ht="54" customHeight="1">
      <c r="A21" s="9" t="s">
        <v>108</v>
      </c>
      <c r="B21" s="10" t="s">
        <v>109</v>
      </c>
      <c r="C21" s="15">
        <v>9419.8</v>
      </c>
      <c r="D21" s="28">
        <f>10608.3</f>
        <v>10608.3</v>
      </c>
      <c r="E21" s="27">
        <v>93.5</v>
      </c>
      <c r="F21" s="19">
        <f>'[1]Лист1'!$D$30</f>
        <v>13537.6</v>
      </c>
      <c r="G21" s="19">
        <f>'[1]Лист1'!$E$30</f>
        <v>10126.3</v>
      </c>
      <c r="H21" s="19">
        <f>'[1]Лист1'!$F$30</f>
        <v>9127.8</v>
      </c>
      <c r="I21" s="27">
        <f t="shared" si="1"/>
        <v>127.6</v>
      </c>
      <c r="J21" s="27">
        <f t="shared" si="4"/>
        <v>74.8</v>
      </c>
      <c r="K21" s="27">
        <f>SUM(H21/G21*100)</f>
        <v>90.1</v>
      </c>
    </row>
    <row r="22" spans="1:11" ht="46.5">
      <c r="A22" s="9" t="s">
        <v>22</v>
      </c>
      <c r="B22" s="10" t="s">
        <v>23</v>
      </c>
      <c r="C22" s="15">
        <v>1511.1</v>
      </c>
      <c r="D22" s="28">
        <f>1416.5</f>
        <v>1416.5</v>
      </c>
      <c r="E22" s="27">
        <f t="shared" si="0"/>
        <v>93.7</v>
      </c>
      <c r="F22" s="19">
        <f>'[1]Лист1'!$D$31</f>
        <v>1185.1</v>
      </c>
      <c r="G22" s="19">
        <f>'[1]Лист1'!$E$31</f>
        <v>803.1</v>
      </c>
      <c r="H22" s="19">
        <f>'[1]Лист1'!$F$31</f>
        <v>753.1</v>
      </c>
      <c r="I22" s="27">
        <f t="shared" si="1"/>
        <v>83.7</v>
      </c>
      <c r="J22" s="27">
        <f t="shared" si="4"/>
        <v>67.8</v>
      </c>
      <c r="K22" s="27">
        <f>SUM(H22/G22*100)</f>
        <v>93.8</v>
      </c>
    </row>
    <row r="23" spans="1:11" ht="20.25">
      <c r="A23" s="7" t="s">
        <v>24</v>
      </c>
      <c r="B23" s="8" t="s">
        <v>25</v>
      </c>
      <c r="C23" s="14">
        <f>SUM(C24:C28)</f>
        <v>95965.6</v>
      </c>
      <c r="D23" s="14">
        <f>SUM(D24:D28)</f>
        <v>198540.2</v>
      </c>
      <c r="E23" s="29">
        <f>SUM(D23/C23*100)</f>
        <v>206.9</v>
      </c>
      <c r="F23" s="18">
        <f>SUM(F24:F28)</f>
        <v>88561.3</v>
      </c>
      <c r="G23" s="18">
        <f>SUM(G24:G28)</f>
        <v>103166.4</v>
      </c>
      <c r="H23" s="18">
        <f>SUM(H24:H28)</f>
        <v>90302.7</v>
      </c>
      <c r="I23" s="29">
        <f t="shared" si="1"/>
        <v>44.6</v>
      </c>
      <c r="J23" s="29">
        <f t="shared" si="4"/>
        <v>116.5</v>
      </c>
      <c r="K23" s="29">
        <f>SUM(H23/G23*100)</f>
        <v>87.5</v>
      </c>
    </row>
    <row r="24" spans="1:11" ht="21">
      <c r="A24" s="9" t="s">
        <v>26</v>
      </c>
      <c r="B24" s="10" t="s">
        <v>101</v>
      </c>
      <c r="C24" s="15">
        <v>518.2</v>
      </c>
      <c r="D24" s="28"/>
      <c r="E24" s="27">
        <f t="shared" si="0"/>
        <v>0</v>
      </c>
      <c r="F24" s="21"/>
      <c r="G24" s="21"/>
      <c r="H24" s="21"/>
      <c r="I24" s="27"/>
      <c r="J24" s="27"/>
      <c r="K24" s="27"/>
    </row>
    <row r="25" spans="1:11" ht="21">
      <c r="A25" s="9" t="s">
        <v>99</v>
      </c>
      <c r="B25" s="10" t="s">
        <v>102</v>
      </c>
      <c r="C25" s="15">
        <v>10001.1</v>
      </c>
      <c r="D25" s="28">
        <v>10400.1</v>
      </c>
      <c r="E25" s="27">
        <f t="shared" si="0"/>
        <v>104</v>
      </c>
      <c r="F25" s="21">
        <f>'[1]Лист1'!$D$33</f>
        <v>10400.2</v>
      </c>
      <c r="G25" s="21">
        <f>'[1]Лист1'!$E$33</f>
        <v>10400.2</v>
      </c>
      <c r="H25" s="21">
        <f>'[1]Лист1'!$F$33</f>
        <v>10400.2</v>
      </c>
      <c r="I25" s="27">
        <f t="shared" si="1"/>
        <v>100</v>
      </c>
      <c r="J25" s="27">
        <f t="shared" si="4"/>
        <v>100</v>
      </c>
      <c r="K25" s="27">
        <v>0</v>
      </c>
    </row>
    <row r="26" spans="1:11" ht="21">
      <c r="A26" s="9" t="s">
        <v>27</v>
      </c>
      <c r="B26" s="10" t="s">
        <v>28</v>
      </c>
      <c r="C26" s="15">
        <v>30184.5</v>
      </c>
      <c r="D26" s="28">
        <v>38596.5</v>
      </c>
      <c r="E26" s="27">
        <f t="shared" si="0"/>
        <v>127.9</v>
      </c>
      <c r="F26" s="21">
        <f>'[1]Лист1'!$D$34</f>
        <v>21208.6</v>
      </c>
      <c r="G26" s="21">
        <f>'[1]Лист1'!$E$34</f>
        <v>24619.1</v>
      </c>
      <c r="H26" s="21">
        <f>'[1]Лист1'!$F$34</f>
        <v>21619.1</v>
      </c>
      <c r="I26" s="27">
        <f t="shared" si="1"/>
        <v>54.9</v>
      </c>
      <c r="J26" s="27">
        <f aca="true" t="shared" si="5" ref="J26:J41">SUM(G26/F26*100)</f>
        <v>116.1</v>
      </c>
      <c r="K26" s="27">
        <v>0</v>
      </c>
    </row>
    <row r="27" spans="1:11" ht="21">
      <c r="A27" s="9" t="s">
        <v>29</v>
      </c>
      <c r="B27" s="10" t="s">
        <v>30</v>
      </c>
      <c r="C27" s="15">
        <v>54757.8</v>
      </c>
      <c r="D27" s="28">
        <v>145385.2</v>
      </c>
      <c r="E27" s="27">
        <f t="shared" si="0"/>
        <v>265.5</v>
      </c>
      <c r="F27" s="20">
        <f>'[1]Лист1'!$D$35</f>
        <v>55367.5</v>
      </c>
      <c r="G27" s="20">
        <f>'[1]Лист1'!$E$35</f>
        <v>67950.4</v>
      </c>
      <c r="H27" s="20">
        <f>'[1]Лист1'!$F$35</f>
        <v>58086.7</v>
      </c>
      <c r="I27" s="27">
        <f t="shared" si="1"/>
        <v>38.1</v>
      </c>
      <c r="J27" s="27">
        <f t="shared" si="5"/>
        <v>122.7</v>
      </c>
      <c r="K27" s="27">
        <f>SUM(H27/G27*100)</f>
        <v>85.5</v>
      </c>
    </row>
    <row r="28" spans="1:11" ht="30.75">
      <c r="A28" s="9" t="s">
        <v>31</v>
      </c>
      <c r="B28" s="10" t="s">
        <v>32</v>
      </c>
      <c r="C28" s="15">
        <v>504</v>
      </c>
      <c r="D28" s="28">
        <v>4158.4</v>
      </c>
      <c r="E28" s="27">
        <f t="shared" si="0"/>
        <v>825.1</v>
      </c>
      <c r="F28" s="21">
        <f>'[1]Лист1'!$D$36</f>
        <v>1585</v>
      </c>
      <c r="G28" s="21">
        <f>'[1]Лист1'!$E$36</f>
        <v>196.7</v>
      </c>
      <c r="H28" s="21">
        <f>'[1]Лист1'!$F$36</f>
        <v>196.7</v>
      </c>
      <c r="I28" s="27">
        <f t="shared" si="1"/>
        <v>38.1</v>
      </c>
      <c r="J28" s="27">
        <f t="shared" si="5"/>
        <v>12.4</v>
      </c>
      <c r="K28" s="27">
        <f>SUM(H28/G28*100)</f>
        <v>100</v>
      </c>
    </row>
    <row r="29" spans="1:11" ht="21">
      <c r="A29" s="7" t="s">
        <v>33</v>
      </c>
      <c r="B29" s="8" t="s">
        <v>34</v>
      </c>
      <c r="C29" s="14">
        <f>SUM(C30:C33)</f>
        <v>608278.5</v>
      </c>
      <c r="D29" s="14">
        <f>SUM(D30:D33)</f>
        <v>585422.5</v>
      </c>
      <c r="E29" s="29">
        <f>SUM(D29/C29*100)</f>
        <v>96.2</v>
      </c>
      <c r="F29" s="18">
        <f>SUM(F30:F33)</f>
        <v>396724</v>
      </c>
      <c r="G29" s="18">
        <f>SUM(G30:G33)</f>
        <v>282089.6</v>
      </c>
      <c r="H29" s="18">
        <f>SUM(H30:H33)</f>
        <v>254317</v>
      </c>
      <c r="I29" s="27">
        <f t="shared" si="1"/>
        <v>67.8</v>
      </c>
      <c r="J29" s="29">
        <f t="shared" si="5"/>
        <v>71.1</v>
      </c>
      <c r="K29" s="29">
        <f>SUM(H29/G29*100)</f>
        <v>90.2</v>
      </c>
    </row>
    <row r="30" spans="1:11" ht="21">
      <c r="A30" s="9" t="s">
        <v>35</v>
      </c>
      <c r="B30" s="10" t="s">
        <v>36</v>
      </c>
      <c r="C30" s="15">
        <v>215918.8</v>
      </c>
      <c r="D30" s="28">
        <v>294468.1</v>
      </c>
      <c r="E30" s="27">
        <f t="shared" si="0"/>
        <v>136.4</v>
      </c>
      <c r="F30" s="20">
        <f>'[1]Лист1'!$D$38</f>
        <v>143620.4</v>
      </c>
      <c r="G30" s="20">
        <f>'[1]Лист1'!$E$38</f>
        <v>25995</v>
      </c>
      <c r="H30" s="20">
        <f>'[1]Лист1'!$F$38</f>
        <v>1255.5</v>
      </c>
      <c r="I30" s="27">
        <f t="shared" si="1"/>
        <v>48.8</v>
      </c>
      <c r="J30" s="27">
        <f t="shared" si="5"/>
        <v>18.1</v>
      </c>
      <c r="K30" s="27">
        <v>0</v>
      </c>
    </row>
    <row r="31" spans="1:11" ht="21">
      <c r="A31" s="9" t="s">
        <v>37</v>
      </c>
      <c r="B31" s="10" t="s">
        <v>38</v>
      </c>
      <c r="C31" s="15">
        <v>353965.2</v>
      </c>
      <c r="D31" s="28">
        <v>239904.6</v>
      </c>
      <c r="E31" s="27">
        <f t="shared" si="0"/>
        <v>67.8</v>
      </c>
      <c r="F31" s="20">
        <f>'[1]Лист1'!$D$39</f>
        <v>228128.4</v>
      </c>
      <c r="G31" s="20">
        <f>'[1]Лист1'!$E$39</f>
        <v>228128.4</v>
      </c>
      <c r="H31" s="20">
        <f>'[1]Лист1'!$F$39</f>
        <v>228128.4</v>
      </c>
      <c r="I31" s="27">
        <f t="shared" si="1"/>
        <v>95.1</v>
      </c>
      <c r="J31" s="27">
        <f t="shared" si="5"/>
        <v>100</v>
      </c>
      <c r="K31" s="27">
        <f aca="true" t="shared" si="6" ref="K31:K41">SUM(H31/G31*100)</f>
        <v>100</v>
      </c>
    </row>
    <row r="32" spans="1:11" ht="21">
      <c r="A32" s="9" t="s">
        <v>39</v>
      </c>
      <c r="B32" s="10" t="s">
        <v>40</v>
      </c>
      <c r="C32" s="15">
        <v>35219.7</v>
      </c>
      <c r="D32" s="28">
        <v>47199.9</v>
      </c>
      <c r="E32" s="27">
        <f t="shared" si="0"/>
        <v>134</v>
      </c>
      <c r="F32" s="20">
        <f>'[1]Лист1'!$D$40</f>
        <v>20977.1</v>
      </c>
      <c r="G32" s="20">
        <f>'[1]Лист1'!$E$40</f>
        <v>24307.6</v>
      </c>
      <c r="H32" s="20">
        <f>'[1]Лист1'!$F$40</f>
        <v>21274.5</v>
      </c>
      <c r="I32" s="27">
        <f t="shared" si="1"/>
        <v>44.4</v>
      </c>
      <c r="J32" s="27">
        <f t="shared" si="5"/>
        <v>115.9</v>
      </c>
      <c r="K32" s="27">
        <f t="shared" si="6"/>
        <v>87.5</v>
      </c>
    </row>
    <row r="33" spans="1:11" ht="30.75">
      <c r="A33" s="9" t="s">
        <v>41</v>
      </c>
      <c r="B33" s="10" t="s">
        <v>42</v>
      </c>
      <c r="C33" s="15">
        <v>3174.8</v>
      </c>
      <c r="D33" s="28">
        <v>3849.9</v>
      </c>
      <c r="E33" s="27">
        <f t="shared" si="0"/>
        <v>121.3</v>
      </c>
      <c r="F33" s="20">
        <f>'[1]Лист1'!$D$41</f>
        <v>3998.1</v>
      </c>
      <c r="G33" s="20">
        <f>'[1]Лист1'!$E$41</f>
        <v>3658.6</v>
      </c>
      <c r="H33" s="20">
        <f>'[1]Лист1'!$F$41</f>
        <v>3658.6</v>
      </c>
      <c r="I33" s="27">
        <f t="shared" si="1"/>
        <v>103.8</v>
      </c>
      <c r="J33" s="27">
        <f t="shared" si="5"/>
        <v>91.5</v>
      </c>
      <c r="K33" s="27">
        <f t="shared" si="6"/>
        <v>100</v>
      </c>
    </row>
    <row r="34" spans="1:11" ht="21">
      <c r="A34" s="7" t="s">
        <v>119</v>
      </c>
      <c r="B34" s="8" t="s">
        <v>120</v>
      </c>
      <c r="C34" s="15"/>
      <c r="D34" s="28"/>
      <c r="E34" s="27"/>
      <c r="F34" s="25">
        <f>F35</f>
        <v>2545</v>
      </c>
      <c r="G34" s="25">
        <f>G35</f>
        <v>2545</v>
      </c>
      <c r="H34" s="25">
        <f>H35</f>
        <v>2545</v>
      </c>
      <c r="I34" s="27"/>
      <c r="J34" s="27">
        <f t="shared" si="5"/>
        <v>100</v>
      </c>
      <c r="K34" s="27">
        <f t="shared" si="6"/>
        <v>100</v>
      </c>
    </row>
    <row r="35" spans="1:11" ht="30.75">
      <c r="A35" s="9" t="s">
        <v>121</v>
      </c>
      <c r="B35" s="10" t="s">
        <v>122</v>
      </c>
      <c r="C35" s="10"/>
      <c r="D35" s="28"/>
      <c r="E35" s="27"/>
      <c r="F35" s="26">
        <f>'[1]Лист1'!$D$43</f>
        <v>2545</v>
      </c>
      <c r="G35" s="26">
        <f>'[1]Лист1'!$E$43</f>
        <v>2545</v>
      </c>
      <c r="H35" s="26">
        <f>'[1]Лист1'!$F$43</f>
        <v>2545</v>
      </c>
      <c r="I35" s="27"/>
      <c r="J35" s="27">
        <f t="shared" si="5"/>
        <v>100</v>
      </c>
      <c r="K35" s="27">
        <f t="shared" si="6"/>
        <v>100</v>
      </c>
    </row>
    <row r="36" spans="1:11" ht="20.25">
      <c r="A36" s="7" t="s">
        <v>43</v>
      </c>
      <c r="B36" s="8" t="s">
        <v>44</v>
      </c>
      <c r="C36" s="14">
        <f>SUM(C37:C42)</f>
        <v>931824.7</v>
      </c>
      <c r="D36" s="14">
        <f>SUM(D37:D42)</f>
        <v>1109511.2</v>
      </c>
      <c r="E36" s="29">
        <f>SUM(D36/C36*100)</f>
        <v>119.1</v>
      </c>
      <c r="F36" s="18">
        <f>SUM(F37:F42)</f>
        <v>1111015.5</v>
      </c>
      <c r="G36" s="18">
        <f>SUM(G37:G42)</f>
        <v>991178.2</v>
      </c>
      <c r="H36" s="18">
        <f>SUM(H37:H42)</f>
        <v>968164.7</v>
      </c>
      <c r="I36" s="29">
        <f t="shared" si="1"/>
        <v>100.1</v>
      </c>
      <c r="J36" s="29">
        <f t="shared" si="5"/>
        <v>89.2</v>
      </c>
      <c r="K36" s="29">
        <f t="shared" si="6"/>
        <v>97.7</v>
      </c>
    </row>
    <row r="37" spans="1:11" ht="21">
      <c r="A37" s="9" t="s">
        <v>45</v>
      </c>
      <c r="B37" s="10" t="s">
        <v>46</v>
      </c>
      <c r="C37" s="15">
        <v>338214.2</v>
      </c>
      <c r="D37" s="28">
        <v>404430.1</v>
      </c>
      <c r="E37" s="27">
        <f t="shared" si="0"/>
        <v>119.6</v>
      </c>
      <c r="F37" s="20">
        <f>'[1]Лист1'!$D$45</f>
        <v>411009.7</v>
      </c>
      <c r="G37" s="20">
        <f>'[1]Лист1'!$E$45</f>
        <v>356699</v>
      </c>
      <c r="H37" s="20">
        <f>'[1]Лист1'!$F$45</f>
        <v>356699</v>
      </c>
      <c r="I37" s="27">
        <f t="shared" si="1"/>
        <v>101.6</v>
      </c>
      <c r="J37" s="27">
        <f t="shared" si="5"/>
        <v>86.8</v>
      </c>
      <c r="K37" s="27">
        <f t="shared" si="6"/>
        <v>100</v>
      </c>
    </row>
    <row r="38" spans="1:11" ht="21">
      <c r="A38" s="9" t="s">
        <v>47</v>
      </c>
      <c r="B38" s="10" t="s">
        <v>48</v>
      </c>
      <c r="C38" s="15">
        <v>417214.3</v>
      </c>
      <c r="D38" s="28">
        <v>493240.6</v>
      </c>
      <c r="E38" s="27">
        <f t="shared" si="0"/>
        <v>118.2</v>
      </c>
      <c r="F38" s="20">
        <f>'[1]Лист1'!$D$46</f>
        <v>487622.4</v>
      </c>
      <c r="G38" s="20">
        <f>'[1]Лист1'!$E$46</f>
        <v>451912.2</v>
      </c>
      <c r="H38" s="20">
        <f>'[1]Лист1'!$F$46</f>
        <v>440351.3</v>
      </c>
      <c r="I38" s="27">
        <f t="shared" si="1"/>
        <v>98.9</v>
      </c>
      <c r="J38" s="27">
        <f t="shared" si="5"/>
        <v>92.7</v>
      </c>
      <c r="K38" s="27">
        <f t="shared" si="6"/>
        <v>97.4</v>
      </c>
    </row>
    <row r="39" spans="1:11" ht="21">
      <c r="A39" s="9" t="s">
        <v>49</v>
      </c>
      <c r="B39" s="10" t="s">
        <v>50</v>
      </c>
      <c r="C39" s="15">
        <v>135110.3</v>
      </c>
      <c r="D39" s="28">
        <v>160780.1</v>
      </c>
      <c r="E39" s="27">
        <f t="shared" si="0"/>
        <v>119</v>
      </c>
      <c r="F39" s="20">
        <f>'[1]Лист1'!$D$47</f>
        <v>161769.3</v>
      </c>
      <c r="G39" s="20">
        <f>'[1]Лист1'!$E$47</f>
        <v>135331.7</v>
      </c>
      <c r="H39" s="20">
        <f>'[1]Лист1'!$F$47</f>
        <v>123914.6</v>
      </c>
      <c r="I39" s="27">
        <f t="shared" si="1"/>
        <v>100.6</v>
      </c>
      <c r="J39" s="27">
        <f t="shared" si="5"/>
        <v>83.7</v>
      </c>
      <c r="K39" s="27">
        <f t="shared" si="6"/>
        <v>91.6</v>
      </c>
    </row>
    <row r="40" spans="1:11" ht="30.75">
      <c r="A40" s="9" t="s">
        <v>51</v>
      </c>
      <c r="B40" s="10" t="s">
        <v>52</v>
      </c>
      <c r="C40" s="15">
        <v>194.4</v>
      </c>
      <c r="D40" s="28">
        <v>61.1</v>
      </c>
      <c r="E40" s="27">
        <f t="shared" si="0"/>
        <v>31.4</v>
      </c>
      <c r="F40" s="20">
        <f>'[1]Лист1'!$D$48</f>
        <v>41</v>
      </c>
      <c r="G40" s="20">
        <f>'[1]Лист1'!$E$48</f>
        <v>21</v>
      </c>
      <c r="H40" s="20">
        <f>'[1]Лист1'!$F$48</f>
        <v>0</v>
      </c>
      <c r="I40" s="27">
        <f t="shared" si="1"/>
        <v>67.1</v>
      </c>
      <c r="J40" s="27">
        <f t="shared" si="5"/>
        <v>51.2</v>
      </c>
      <c r="K40" s="27">
        <f>SUM(H40/G40*100)</f>
        <v>0</v>
      </c>
    </row>
    <row r="41" spans="1:11" ht="21">
      <c r="A41" s="9" t="s">
        <v>53</v>
      </c>
      <c r="B41" s="10" t="s">
        <v>89</v>
      </c>
      <c r="C41" s="15">
        <v>325.6</v>
      </c>
      <c r="D41" s="28">
        <v>282.8</v>
      </c>
      <c r="E41" s="27">
        <f t="shared" si="0"/>
        <v>86.9</v>
      </c>
      <c r="F41" s="20">
        <f>'[1]Лист1'!$D$49</f>
        <v>259</v>
      </c>
      <c r="G41" s="20">
        <f>'[1]Лист1'!$E$49</f>
        <v>238.9</v>
      </c>
      <c r="H41" s="20">
        <f>'[1]Лист1'!$F$49</f>
        <v>238.9</v>
      </c>
      <c r="I41" s="27">
        <f t="shared" si="1"/>
        <v>91.6</v>
      </c>
      <c r="J41" s="27">
        <f t="shared" si="5"/>
        <v>92.2</v>
      </c>
      <c r="K41" s="27">
        <f t="shared" si="6"/>
        <v>100</v>
      </c>
    </row>
    <row r="42" spans="1:11" ht="21">
      <c r="A42" s="9" t="s">
        <v>54</v>
      </c>
      <c r="B42" s="10" t="s">
        <v>55</v>
      </c>
      <c r="C42" s="15">
        <v>40765.9</v>
      </c>
      <c r="D42" s="28">
        <v>50716.5</v>
      </c>
      <c r="E42" s="27">
        <f t="shared" si="0"/>
        <v>124.4</v>
      </c>
      <c r="F42" s="21">
        <f>'[1]Лист1'!$D$50</f>
        <v>50314.1</v>
      </c>
      <c r="G42" s="19">
        <f>'[1]Лист1'!$E$50</f>
        <v>46975.4</v>
      </c>
      <c r="H42" s="19">
        <f>'[1]Лист1'!$F$50</f>
        <v>46960.9</v>
      </c>
      <c r="I42" s="27">
        <f t="shared" si="1"/>
        <v>99.2</v>
      </c>
      <c r="J42" s="27">
        <f aca="true" t="shared" si="7" ref="J42:K45">SUM(G42/F42*100)</f>
        <v>93.4</v>
      </c>
      <c r="K42" s="27">
        <f t="shared" si="7"/>
        <v>100</v>
      </c>
    </row>
    <row r="43" spans="1:11" ht="20.25">
      <c r="A43" s="7" t="s">
        <v>56</v>
      </c>
      <c r="B43" s="8" t="s">
        <v>57</v>
      </c>
      <c r="C43" s="14">
        <f>SUM(C44:C45)</f>
        <v>89937.2</v>
      </c>
      <c r="D43" s="14">
        <f>SUM(D44:D45)</f>
        <v>106611</v>
      </c>
      <c r="E43" s="29">
        <f>SUM(D43/C43*100)</f>
        <v>118.5</v>
      </c>
      <c r="F43" s="18">
        <f>SUM(F44:F45)</f>
        <v>107064.3</v>
      </c>
      <c r="G43" s="18">
        <f>SUM(G44:G45)</f>
        <v>75856.4</v>
      </c>
      <c r="H43" s="18">
        <f>SUM(H44:H45)</f>
        <v>71422.7</v>
      </c>
      <c r="I43" s="29">
        <f t="shared" si="1"/>
        <v>100.4</v>
      </c>
      <c r="J43" s="29">
        <f t="shared" si="7"/>
        <v>70.9</v>
      </c>
      <c r="K43" s="29">
        <f t="shared" si="7"/>
        <v>94.2</v>
      </c>
    </row>
    <row r="44" spans="1:11" ht="21">
      <c r="A44" s="9" t="s">
        <v>58</v>
      </c>
      <c r="B44" s="10" t="s">
        <v>59</v>
      </c>
      <c r="C44" s="15">
        <v>66671.4</v>
      </c>
      <c r="D44" s="28">
        <v>78860.5</v>
      </c>
      <c r="E44" s="27">
        <f t="shared" si="0"/>
        <v>118.3</v>
      </c>
      <c r="F44" s="20">
        <f>'[1]Лист1'!$D$52</f>
        <v>78506.3</v>
      </c>
      <c r="G44" s="20">
        <f>'[1]Лист1'!$E$52</f>
        <v>55233.3</v>
      </c>
      <c r="H44" s="20">
        <f>'[1]Лист1'!$F$52</f>
        <v>52011.4</v>
      </c>
      <c r="I44" s="27">
        <f t="shared" si="1"/>
        <v>99.6</v>
      </c>
      <c r="J44" s="27">
        <f t="shared" si="7"/>
        <v>70.4</v>
      </c>
      <c r="K44" s="27">
        <f t="shared" si="7"/>
        <v>94.2</v>
      </c>
    </row>
    <row r="45" spans="1:11" ht="30.75">
      <c r="A45" s="9" t="s">
        <v>60</v>
      </c>
      <c r="B45" s="10" t="s">
        <v>61</v>
      </c>
      <c r="C45" s="15">
        <v>23265.8</v>
      </c>
      <c r="D45" s="28">
        <v>27750.5</v>
      </c>
      <c r="E45" s="27">
        <f t="shared" si="0"/>
        <v>119.3</v>
      </c>
      <c r="F45" s="20">
        <f>'[1]Лист1'!$D$53</f>
        <v>28558</v>
      </c>
      <c r="G45" s="20">
        <f>'[1]Лист1'!$E$53</f>
        <v>20623.1</v>
      </c>
      <c r="H45" s="20">
        <f>'[1]Лист1'!$F$53</f>
        <v>19411.3</v>
      </c>
      <c r="I45" s="27">
        <f t="shared" si="1"/>
        <v>102.9</v>
      </c>
      <c r="J45" s="27">
        <f t="shared" si="7"/>
        <v>72.2</v>
      </c>
      <c r="K45" s="27">
        <f t="shared" si="7"/>
        <v>94.1</v>
      </c>
    </row>
    <row r="46" spans="1:11" ht="20.25">
      <c r="A46" s="7" t="s">
        <v>62</v>
      </c>
      <c r="B46" s="8" t="s">
        <v>63</v>
      </c>
      <c r="C46" s="14">
        <f>SUM(C47:C51)</f>
        <v>237448.8</v>
      </c>
      <c r="D46" s="14">
        <f>SUM(D47:D51)</f>
        <v>374275.4</v>
      </c>
      <c r="E46" s="29">
        <f>SUM(D46/C46*100)</f>
        <v>157.6</v>
      </c>
      <c r="F46" s="18">
        <f>SUM(F47:F51)</f>
        <v>294094.7</v>
      </c>
      <c r="G46" s="18">
        <f>SUM(G47:G51)</f>
        <v>274676.2</v>
      </c>
      <c r="H46" s="18">
        <f>SUM(H47:H51)</f>
        <v>265503.1</v>
      </c>
      <c r="I46" s="29">
        <f t="shared" si="1"/>
        <v>78.6</v>
      </c>
      <c r="J46" s="29">
        <f>SUM(G46/F46*100)</f>
        <v>93.4</v>
      </c>
      <c r="K46" s="29">
        <f>SUM(H46/G46*100)</f>
        <v>96.7</v>
      </c>
    </row>
    <row r="47" spans="1:11" ht="21">
      <c r="A47" s="9" t="s">
        <v>64</v>
      </c>
      <c r="B47" s="10" t="s">
        <v>65</v>
      </c>
      <c r="C47" s="15">
        <v>5406.6</v>
      </c>
      <c r="D47" s="28">
        <v>6358</v>
      </c>
      <c r="E47" s="27">
        <f t="shared" si="0"/>
        <v>117.6</v>
      </c>
      <c r="F47" s="21">
        <f>'[1]Лист1'!$D$55</f>
        <v>6594.3</v>
      </c>
      <c r="G47" s="21">
        <f>'[1]Лист1'!$E$55</f>
        <v>4674.1</v>
      </c>
      <c r="H47" s="21">
        <f>'[1]Лист1'!$F$55</f>
        <v>4382.5</v>
      </c>
      <c r="I47" s="27">
        <f t="shared" si="1"/>
        <v>103.7</v>
      </c>
      <c r="J47" s="27">
        <f aca="true" t="shared" si="8" ref="J47:J55">SUM(G47/F47*100)</f>
        <v>70.9</v>
      </c>
      <c r="K47" s="27">
        <f aca="true" t="shared" si="9" ref="K47:K55">SUM(H47/G47*100)</f>
        <v>93.8</v>
      </c>
    </row>
    <row r="48" spans="1:11" ht="21">
      <c r="A48" s="9" t="s">
        <v>66</v>
      </c>
      <c r="B48" s="10" t="s">
        <v>67</v>
      </c>
      <c r="C48" s="15">
        <v>97812.2</v>
      </c>
      <c r="D48" s="28">
        <v>115470.1</v>
      </c>
      <c r="E48" s="27">
        <f t="shared" si="0"/>
        <v>118.1</v>
      </c>
      <c r="F48" s="20">
        <f>'[1]Лист1'!$D$56</f>
        <v>115622.3</v>
      </c>
      <c r="G48" s="20">
        <f>'[1]Лист1'!$E$56</f>
        <v>115106.2</v>
      </c>
      <c r="H48" s="20">
        <f>'[1]Лист1'!$F$56</f>
        <v>115106.2</v>
      </c>
      <c r="I48" s="27">
        <f t="shared" si="1"/>
        <v>100.1</v>
      </c>
      <c r="J48" s="27">
        <f t="shared" si="8"/>
        <v>99.6</v>
      </c>
      <c r="K48" s="27">
        <f t="shared" si="9"/>
        <v>100</v>
      </c>
    </row>
    <row r="49" spans="1:11" ht="21">
      <c r="A49" s="9" t="s">
        <v>68</v>
      </c>
      <c r="B49" s="10" t="s">
        <v>69</v>
      </c>
      <c r="C49" s="15">
        <v>77157.3</v>
      </c>
      <c r="D49" s="28">
        <v>134660</v>
      </c>
      <c r="E49" s="27">
        <f t="shared" si="0"/>
        <v>174.5</v>
      </c>
      <c r="F49" s="20">
        <f>'[1]Лист1'!$D$57</f>
        <v>35599.5</v>
      </c>
      <c r="G49" s="20">
        <f>'[1]Лист1'!$E$57</f>
        <v>18756.2</v>
      </c>
      <c r="H49" s="20">
        <f>'[1]Лист1'!$F$57</f>
        <v>18756.2</v>
      </c>
      <c r="I49" s="27">
        <f t="shared" si="1"/>
        <v>26.4</v>
      </c>
      <c r="J49" s="27">
        <f t="shared" si="8"/>
        <v>52.7</v>
      </c>
      <c r="K49" s="27">
        <f t="shared" si="9"/>
        <v>100</v>
      </c>
    </row>
    <row r="50" spans="1:11" ht="21">
      <c r="A50" s="9" t="s">
        <v>70</v>
      </c>
      <c r="B50" s="10" t="s">
        <v>71</v>
      </c>
      <c r="C50" s="15">
        <v>26544.9</v>
      </c>
      <c r="D50" s="28">
        <v>84562.1</v>
      </c>
      <c r="E50" s="27">
        <f t="shared" si="0"/>
        <v>318.6</v>
      </c>
      <c r="F50" s="20">
        <f>'[1]Лист1'!$D$58</f>
        <v>99791.2</v>
      </c>
      <c r="G50" s="20">
        <f>'[1]Лист1'!$E$58</f>
        <v>99758.4</v>
      </c>
      <c r="H50" s="20">
        <f>'[1]Лист1'!$F$58</f>
        <v>99619.5</v>
      </c>
      <c r="I50" s="27">
        <f t="shared" si="1"/>
        <v>118</v>
      </c>
      <c r="J50" s="27">
        <f t="shared" si="8"/>
        <v>100</v>
      </c>
      <c r="K50" s="27">
        <f t="shared" si="9"/>
        <v>99.9</v>
      </c>
    </row>
    <row r="51" spans="1:11" ht="30.75">
      <c r="A51" s="9" t="s">
        <v>72</v>
      </c>
      <c r="B51" s="10" t="s">
        <v>73</v>
      </c>
      <c r="C51" s="15">
        <v>30527.8</v>
      </c>
      <c r="D51" s="28">
        <v>33225.2</v>
      </c>
      <c r="E51" s="27">
        <f t="shared" si="0"/>
        <v>108.8</v>
      </c>
      <c r="F51" s="22">
        <f>'[1]Лист1'!$D$59</f>
        <v>36487.4</v>
      </c>
      <c r="G51" s="22">
        <f>'[1]Лист1'!$E$59</f>
        <v>36381.3</v>
      </c>
      <c r="H51" s="22">
        <f>'[1]Лист1'!$F$59</f>
        <v>27638.7</v>
      </c>
      <c r="I51" s="27">
        <f t="shared" si="1"/>
        <v>109.8</v>
      </c>
      <c r="J51" s="27">
        <f t="shared" si="8"/>
        <v>99.7</v>
      </c>
      <c r="K51" s="27">
        <f t="shared" si="9"/>
        <v>76</v>
      </c>
    </row>
    <row r="52" spans="1:11" ht="20.25">
      <c r="A52" s="7" t="s">
        <v>74</v>
      </c>
      <c r="B52" s="8" t="s">
        <v>75</v>
      </c>
      <c r="C52" s="14">
        <f>SUM(C53:C55)</f>
        <v>48259.9</v>
      </c>
      <c r="D52" s="14">
        <f>SUM(D53:D55)</f>
        <v>56411.9</v>
      </c>
      <c r="E52" s="29">
        <f>SUM(D52/C52*100)</f>
        <v>116.9</v>
      </c>
      <c r="F52" s="18">
        <f>SUM(F53:F55)</f>
        <v>51981.4</v>
      </c>
      <c r="G52" s="18">
        <f>SUM(G53:G55)</f>
        <v>37845.8</v>
      </c>
      <c r="H52" s="18">
        <f>SUM(H53:H55)</f>
        <v>38352.5</v>
      </c>
      <c r="I52" s="29">
        <f t="shared" si="1"/>
        <v>92.1</v>
      </c>
      <c r="J52" s="29">
        <f t="shared" si="8"/>
        <v>72.8</v>
      </c>
      <c r="K52" s="29">
        <f t="shared" si="9"/>
        <v>101.3</v>
      </c>
    </row>
    <row r="53" spans="1:11" ht="21">
      <c r="A53" s="9" t="s">
        <v>76</v>
      </c>
      <c r="B53" s="10" t="s">
        <v>77</v>
      </c>
      <c r="C53" s="15">
        <v>42556.7</v>
      </c>
      <c r="D53" s="28">
        <v>47588.4</v>
      </c>
      <c r="E53" s="27">
        <f t="shared" si="0"/>
        <v>111.8</v>
      </c>
      <c r="F53" s="23">
        <f>'[1]Лист1'!$D$61</f>
        <v>45077.9</v>
      </c>
      <c r="G53" s="19">
        <f>'[1]Лист1'!$E$61</f>
        <v>32109.7</v>
      </c>
      <c r="H53" s="19">
        <f>'[1]Лист1'!$F$61</f>
        <v>32845.8</v>
      </c>
      <c r="I53" s="27">
        <f t="shared" si="1"/>
        <v>94.7</v>
      </c>
      <c r="J53" s="27">
        <f t="shared" si="8"/>
        <v>71.2</v>
      </c>
      <c r="K53" s="27">
        <f t="shared" si="9"/>
        <v>102.3</v>
      </c>
    </row>
    <row r="54" spans="1:11" ht="21">
      <c r="A54" s="9" t="s">
        <v>123</v>
      </c>
      <c r="B54" s="10" t="s">
        <v>124</v>
      </c>
      <c r="C54" s="15"/>
      <c r="D54" s="28">
        <v>2005.1</v>
      </c>
      <c r="E54" s="27"/>
      <c r="F54" s="21"/>
      <c r="G54" s="21"/>
      <c r="H54" s="21"/>
      <c r="I54" s="27"/>
      <c r="J54" s="27"/>
      <c r="K54" s="27"/>
    </row>
    <row r="55" spans="1:11" ht="30.75">
      <c r="A55" s="9" t="s">
        <v>78</v>
      </c>
      <c r="B55" s="10" t="s">
        <v>79</v>
      </c>
      <c r="C55" s="15">
        <v>5703.2</v>
      </c>
      <c r="D55" s="28">
        <v>6818.4</v>
      </c>
      <c r="E55" s="27">
        <f aca="true" t="shared" si="10" ref="E55:E60">SUM(D55/C55*100)</f>
        <v>119.6</v>
      </c>
      <c r="F55" s="21">
        <f>'[1]Лист1'!$D$62</f>
        <v>6903.5</v>
      </c>
      <c r="G55" s="21">
        <f>'[1]Лист1'!$E$62</f>
        <v>5736.1</v>
      </c>
      <c r="H55" s="21">
        <f>'[1]Лист1'!$F$62</f>
        <v>5506.7</v>
      </c>
      <c r="I55" s="27">
        <f t="shared" si="1"/>
        <v>101.2</v>
      </c>
      <c r="J55" s="27">
        <f t="shared" si="8"/>
        <v>83.1</v>
      </c>
      <c r="K55" s="27">
        <f t="shared" si="9"/>
        <v>96</v>
      </c>
    </row>
    <row r="56" spans="1:11" ht="20.25">
      <c r="A56" s="7" t="s">
        <v>80</v>
      </c>
      <c r="B56" s="8" t="s">
        <v>81</v>
      </c>
      <c r="C56" s="14">
        <f>SUM(C57:C58)</f>
        <v>9741.3</v>
      </c>
      <c r="D56" s="14">
        <f>SUM(D57:D58)</f>
        <v>11390.7</v>
      </c>
      <c r="E56" s="29">
        <f t="shared" si="10"/>
        <v>116.9</v>
      </c>
      <c r="F56" s="18">
        <f>SUM(F57:F58)</f>
        <v>10661.3</v>
      </c>
      <c r="G56" s="18">
        <f>SUM(G57:G58)</f>
        <v>8520.1</v>
      </c>
      <c r="H56" s="18">
        <f>SUM(H57:H58)</f>
        <v>7988.8</v>
      </c>
      <c r="I56" s="29">
        <f t="shared" si="1"/>
        <v>93.6</v>
      </c>
      <c r="J56" s="29">
        <f>SUM(G56/F56*100)</f>
        <v>79.9</v>
      </c>
      <c r="K56" s="29">
        <f>SUM(H56/G56*100)</f>
        <v>93.8</v>
      </c>
    </row>
    <row r="57" spans="1:11" ht="21">
      <c r="A57" s="9" t="s">
        <v>82</v>
      </c>
      <c r="B57" s="10" t="s">
        <v>83</v>
      </c>
      <c r="C57" s="15">
        <v>8755.7</v>
      </c>
      <c r="D57" s="28">
        <v>9998.8</v>
      </c>
      <c r="E57" s="27">
        <f t="shared" si="10"/>
        <v>114.2</v>
      </c>
      <c r="F57" s="21">
        <f>'[1]Лист1'!$D$64</f>
        <v>9708.8</v>
      </c>
      <c r="G57" s="19">
        <f>'[1]Лист1'!$E$64</f>
        <v>8520.1</v>
      </c>
      <c r="H57" s="19">
        <f>'[1]Лист1'!$F$64</f>
        <v>7988.8</v>
      </c>
      <c r="I57" s="27">
        <f t="shared" si="1"/>
        <v>97.1</v>
      </c>
      <c r="J57" s="27">
        <f>SUM(G57/F57*100)</f>
        <v>87.8</v>
      </c>
      <c r="K57" s="27">
        <f>SUM(H57/G57*100)</f>
        <v>93.8</v>
      </c>
    </row>
    <row r="58" spans="1:11" ht="21">
      <c r="A58" s="9" t="s">
        <v>84</v>
      </c>
      <c r="B58" s="10" t="s">
        <v>85</v>
      </c>
      <c r="C58" s="15">
        <v>985.6</v>
      </c>
      <c r="D58" s="28">
        <v>1391.9</v>
      </c>
      <c r="E58" s="27">
        <f t="shared" si="10"/>
        <v>141.2</v>
      </c>
      <c r="F58" s="21">
        <f>'[1]Лист1'!$D$65</f>
        <v>952.5</v>
      </c>
      <c r="G58" s="19"/>
      <c r="H58" s="19"/>
      <c r="I58" s="27">
        <f>SUM(F58/D58*100)</f>
        <v>68.4</v>
      </c>
      <c r="J58" s="29"/>
      <c r="K58" s="29"/>
    </row>
    <row r="59" spans="1:11" ht="30.75">
      <c r="A59" s="7" t="s">
        <v>86</v>
      </c>
      <c r="B59" s="8" t="s">
        <v>104</v>
      </c>
      <c r="C59" s="14">
        <f>C60</f>
        <v>19.3</v>
      </c>
      <c r="D59" s="14">
        <f>D60</f>
        <v>13</v>
      </c>
      <c r="E59" s="29">
        <f t="shared" si="10"/>
        <v>67.4</v>
      </c>
      <c r="F59" s="18">
        <f>F60</f>
        <v>85.6</v>
      </c>
      <c r="G59" s="18">
        <f>G60</f>
        <v>738.7</v>
      </c>
      <c r="H59" s="18">
        <f>H60</f>
        <v>1002.5</v>
      </c>
      <c r="I59" s="29" t="s">
        <v>125</v>
      </c>
      <c r="J59" s="29" t="s">
        <v>126</v>
      </c>
      <c r="K59" s="29">
        <f>SUM(H59/G59*100)</f>
        <v>135.7</v>
      </c>
    </row>
    <row r="60" spans="1:11" ht="30.75">
      <c r="A60" s="9" t="s">
        <v>87</v>
      </c>
      <c r="B60" s="10" t="s">
        <v>105</v>
      </c>
      <c r="C60" s="15">
        <v>19.3</v>
      </c>
      <c r="D60" s="28">
        <v>13</v>
      </c>
      <c r="E60" s="27">
        <f t="shared" si="10"/>
        <v>67.4</v>
      </c>
      <c r="F60" s="20">
        <f>'[1]Лист1'!$D$67</f>
        <v>85.6</v>
      </c>
      <c r="G60" s="20">
        <f>'[1]Лист1'!$E$67</f>
        <v>738.7</v>
      </c>
      <c r="H60" s="20">
        <f>'[1]Лист1'!$F$67</f>
        <v>1002.5</v>
      </c>
      <c r="I60" s="27" t="s">
        <v>125</v>
      </c>
      <c r="J60" s="27" t="s">
        <v>126</v>
      </c>
      <c r="K60" s="27">
        <f>SUM(H60/G60*100)</f>
        <v>135.7</v>
      </c>
    </row>
    <row r="61" spans="1:11" s="2" customFormat="1" ht="20.25">
      <c r="A61" s="7" t="s">
        <v>97</v>
      </c>
      <c r="B61" s="11" t="s">
        <v>98</v>
      </c>
      <c r="C61" s="14"/>
      <c r="D61" s="17"/>
      <c r="E61" s="29"/>
      <c r="F61" s="18"/>
      <c r="G61" s="18">
        <v>16500</v>
      </c>
      <c r="H61" s="24">
        <v>31800</v>
      </c>
      <c r="I61" s="29"/>
      <c r="J61" s="29"/>
      <c r="K61" s="29"/>
    </row>
    <row r="62" spans="1:11" ht="20.25">
      <c r="A62" s="12" t="s">
        <v>88</v>
      </c>
      <c r="B62" s="13"/>
      <c r="C62" s="14">
        <f>C59+C56+C52+C46+C43+C36+C29+C23+C20+C11</f>
        <v>2118143.4</v>
      </c>
      <c r="D62" s="14">
        <f aca="true" t="shared" si="11" ref="D62:K62">D59+D56+D52+D46+D43+D36+D29+D23+D20+D11</f>
        <v>2583975.1</v>
      </c>
      <c r="E62" s="29">
        <f>D62/C62*100</f>
        <v>122</v>
      </c>
      <c r="F62" s="18">
        <f>F59+F56+F52+F46+F43+F36+F29+F23+F20+F11+F34</f>
        <v>2177151.9</v>
      </c>
      <c r="G62" s="18">
        <f>G59+G56+G52+G46+G43+G36+G29+G23+G20+G11+G34+G61</f>
        <v>1883846.7</v>
      </c>
      <c r="H62" s="18">
        <f>H59+H56+H52+H46+H43+H36+H29+H23+H20+H11+H34+H61</f>
        <v>1815916.4</v>
      </c>
      <c r="I62" s="29">
        <f>F62/D62*100</f>
        <v>84.3</v>
      </c>
      <c r="J62" s="29">
        <f>G62/F62*100</f>
        <v>86.5</v>
      </c>
      <c r="K62" s="29">
        <f>H62/G62*100</f>
        <v>96.4</v>
      </c>
    </row>
  </sheetData>
  <sheetProtection/>
  <mergeCells count="13">
    <mergeCell ref="A3:K3"/>
    <mergeCell ref="A8:A9"/>
    <mergeCell ref="D8:D9"/>
    <mergeCell ref="F8:H8"/>
    <mergeCell ref="I8:K8"/>
    <mergeCell ref="F7:H7"/>
    <mergeCell ref="A1:K1"/>
    <mergeCell ref="A4:K4"/>
    <mergeCell ref="A5:K5"/>
    <mergeCell ref="E8:E9"/>
    <mergeCell ref="C8:C9"/>
    <mergeCell ref="B8:B9"/>
    <mergeCell ref="A2:K2"/>
  </mergeCells>
  <conditionalFormatting sqref="F15:H15 F19">
    <cfRule type="expression" priority="18" dxfId="15" stopIfTrue="1">
      <formula>$C15=""</formula>
    </cfRule>
  </conditionalFormatting>
  <conditionalFormatting sqref="F27:H27">
    <cfRule type="expression" priority="17" dxfId="15" stopIfTrue="1">
      <formula>$C27=""</formula>
    </cfRule>
  </conditionalFormatting>
  <conditionalFormatting sqref="F30:H30">
    <cfRule type="expression" priority="16" dxfId="15" stopIfTrue="1">
      <formula>$C30=""</formula>
    </cfRule>
  </conditionalFormatting>
  <conditionalFormatting sqref="F31:H31">
    <cfRule type="expression" priority="15" dxfId="15" stopIfTrue="1">
      <formula>$C31=""</formula>
    </cfRule>
  </conditionalFormatting>
  <conditionalFormatting sqref="F32:H32">
    <cfRule type="expression" priority="14" dxfId="15" stopIfTrue="1">
      <formula>$C32=""</formula>
    </cfRule>
  </conditionalFormatting>
  <conditionalFormatting sqref="F33:H34">
    <cfRule type="expression" priority="13" dxfId="15" stopIfTrue="1">
      <formula>$C33=""</formula>
    </cfRule>
  </conditionalFormatting>
  <conditionalFormatting sqref="F37:H37">
    <cfRule type="expression" priority="12" dxfId="15" stopIfTrue="1">
      <formula>$C37=""</formula>
    </cfRule>
  </conditionalFormatting>
  <conditionalFormatting sqref="F38:H38">
    <cfRule type="expression" priority="11" dxfId="15" stopIfTrue="1">
      <formula>$C38=""</formula>
    </cfRule>
  </conditionalFormatting>
  <conditionalFormatting sqref="F39:H39">
    <cfRule type="expression" priority="10" dxfId="15" stopIfTrue="1">
      <formula>$C39=""</formula>
    </cfRule>
  </conditionalFormatting>
  <conditionalFormatting sqref="F40:H41">
    <cfRule type="expression" priority="9" dxfId="15" stopIfTrue="1">
      <formula>$C40=""</formula>
    </cfRule>
  </conditionalFormatting>
  <conditionalFormatting sqref="F44:H44">
    <cfRule type="expression" priority="8" dxfId="15" stopIfTrue="1">
      <formula>$C44=""</formula>
    </cfRule>
  </conditionalFormatting>
  <conditionalFormatting sqref="F45:H45">
    <cfRule type="expression" priority="7" dxfId="15" stopIfTrue="1">
      <formula>$C45=""</formula>
    </cfRule>
  </conditionalFormatting>
  <conditionalFormatting sqref="F48:H49">
    <cfRule type="expression" priority="6" dxfId="15" stopIfTrue="1">
      <formula>$C48=""</formula>
    </cfRule>
  </conditionalFormatting>
  <conditionalFormatting sqref="F50:H51">
    <cfRule type="expression" priority="5" dxfId="15" stopIfTrue="1">
      <formula>$C50=""</formula>
    </cfRule>
  </conditionalFormatting>
  <conditionalFormatting sqref="F60:H60">
    <cfRule type="expression" priority="4" dxfId="15" stopIfTrue="1">
      <formula>$C60=""</formula>
    </cfRule>
  </conditionalFormatting>
  <printOptions/>
  <pageMargins left="0.5118110236220472" right="0.5118110236220472" top="0.9448818897637796" bottom="0.35433070866141736" header="0" footer="0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Fedorova</cp:lastModifiedBy>
  <cp:lastPrinted>2020-11-24T04:31:46Z</cp:lastPrinted>
  <dcterms:created xsi:type="dcterms:W3CDTF">2019-05-06T02:19:42Z</dcterms:created>
  <dcterms:modified xsi:type="dcterms:W3CDTF">2022-11-15T01:29:50Z</dcterms:modified>
  <cp:category/>
  <cp:version/>
  <cp:contentType/>
  <cp:contentStatus/>
</cp:coreProperties>
</file>