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85" activeTab="0"/>
  </bookViews>
  <sheets>
    <sheet name="№1-мз" sheetId="1" r:id="rId1"/>
    <sheet name="№1-1мз" sheetId="2" r:id="rId2"/>
    <sheet name="№2-мз" sheetId="3" r:id="rId3"/>
    <sheet name="№2-1мз" sheetId="4" r:id="rId4"/>
    <sheet name="№2-2" sheetId="5" r:id="rId5"/>
    <sheet name="№3-мз" sheetId="6" r:id="rId6"/>
    <sheet name="№4-мз" sheetId="7" r:id="rId7"/>
    <sheet name="№5-мз" sheetId="8" r:id="rId8"/>
    <sheet name="№6-мз" sheetId="9" r:id="rId9"/>
    <sheet name="№7мз" sheetId="10" r:id="rId10"/>
    <sheet name="№8мз" sheetId="11" r:id="rId11"/>
    <sheet name="№9мз (не предоставляется в ДКС" sheetId="12" r:id="rId12"/>
  </sheets>
  <definedNames>
    <definedName name="_xlnm.Print_Titles" localSheetId="1">'№1-1мз'!$7:$9</definedName>
    <definedName name="_xlnm.Print_Titles" localSheetId="0">'№1-мз'!$9:$11</definedName>
  </definedNames>
  <calcPr fullCalcOnLoad="1"/>
</workbook>
</file>

<file path=xl/sharedStrings.xml><?xml version="1.0" encoding="utf-8"?>
<sst xmlns="http://schemas.openxmlformats.org/spreadsheetml/2006/main" count="1366" uniqueCount="747">
  <si>
    <t>Сравнительная эффективность</t>
  </si>
  <si>
    <t>№</t>
  </si>
  <si>
    <t>№ п/п</t>
  </si>
  <si>
    <t>указать муниципальное образование</t>
  </si>
  <si>
    <t>Наименование заказчика</t>
  </si>
  <si>
    <t>указать МО</t>
  </si>
  <si>
    <t>Номер документа</t>
  </si>
  <si>
    <t>Дата документа</t>
  </si>
  <si>
    <t>Наименование документа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</si>
  <si>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</si>
  <si>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</si>
  <si>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</si>
  <si>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</si>
  <si>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</si>
  <si>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</si>
  <si>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</si>
  <si>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</si>
  <si>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</si>
  <si>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</si>
  <si>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 xml:space="preserve"> по</t>
  </si>
  <si>
    <t>х</t>
  </si>
  <si>
    <t>5</t>
  </si>
  <si>
    <t>Адрес</t>
  </si>
  <si>
    <t xml:space="preserve">Должность 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</si>
  <si>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</si>
  <si>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</si>
  <si>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</si>
  <si>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</si>
  <si>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</si>
  <si>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</si>
  <si>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</si>
  <si>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</si>
  <si>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Приложение №1-мз</t>
  </si>
  <si>
    <t>Приложение №3-мз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</si>
  <si>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</si>
  <si>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</si>
  <si>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</si>
  <si>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</si>
  <si>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Примечание:</t>
  </si>
  <si>
    <t>в т.ч. по п.4 ч.1</t>
  </si>
  <si>
    <t>в т.ч. по п.5 ч.1</t>
  </si>
  <si>
    <t>Кол-во лотов к которым применялись антидемпинговые меры</t>
  </si>
  <si>
    <t>состоявшихся (2 и более допущенных заявок)</t>
  </si>
  <si>
    <t>тыс.руб.</t>
  </si>
  <si>
    <t>Указать по какому закону работают 44-ФЗ, 223-ФЗ</t>
  </si>
  <si>
    <t>Всего объявленных</t>
  </si>
  <si>
    <t>в т.ч. завершенных</t>
  </si>
  <si>
    <t>Способ размещения (определения)</t>
  </si>
  <si>
    <t>Всего</t>
  </si>
  <si>
    <t>Приложение №5-мз</t>
  </si>
  <si>
    <t xml:space="preserve">Кто принял </t>
  </si>
  <si>
    <t xml:space="preserve"> </t>
  </si>
  <si>
    <t>Реестровый номер заказчика</t>
  </si>
  <si>
    <t>Приложение № 6-мз</t>
  </si>
  <si>
    <t xml:space="preserve"> указать МО</t>
  </si>
  <si>
    <t>Основание для принятия (указать ссылку на закон 44-ФЗ)</t>
  </si>
  <si>
    <t xml:space="preserve">Примечание: * созданные  в соответствии со ст. 38 №44-ФЗ от 05.04.2013 </t>
  </si>
  <si>
    <t>Официальный эл.адрес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</si>
  <si>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</si>
  <si>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</si>
  <si>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</si>
  <si>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</si>
  <si>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</si>
  <si>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</si>
  <si>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ФИО (полностью)</t>
  </si>
  <si>
    <t>Должность контактного лица</t>
  </si>
  <si>
    <t>ФИО контактного лица</t>
  </si>
  <si>
    <t>Всего по МО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</si>
  <si>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</si>
  <si>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</si>
  <si>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</si>
  <si>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</si>
  <si>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</si>
  <si>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</si>
  <si>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</si>
  <si>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</si>
  <si>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</si>
  <si>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</si>
  <si>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</si>
  <si>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</si>
  <si>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</si>
  <si>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</si>
  <si>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</si>
  <si>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</si>
  <si>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</si>
  <si>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</si>
  <si>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</si>
  <si>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</si>
  <si>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</si>
  <si>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</si>
  <si>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</si>
  <si>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</si>
  <si>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</si>
  <si>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</si>
  <si>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Не создана контрактная служба (не назначен контрактный управляющий)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</si>
  <si>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</si>
  <si>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</si>
  <si>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4=5+6</t>
  </si>
  <si>
    <t>Общая сумма обеспечения исполнения контракта при заключении контракта</t>
  </si>
  <si>
    <t xml:space="preserve"> тыс.руб.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</si>
  <si>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</si>
  <si>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</si>
  <si>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</si>
  <si>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</si>
  <si>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</si>
  <si>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</si>
  <si>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Наименование уполномоченного органа:</t>
  </si>
  <si>
    <t>Адрес:</t>
  </si>
  <si>
    <t>Телефон</t>
  </si>
  <si>
    <t>e-mail</t>
  </si>
  <si>
    <t>Приложение № 7-мз</t>
  </si>
  <si>
    <t>Приложение №8-мз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</si>
  <si>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</si>
  <si>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</si>
  <si>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</si>
  <si>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</si>
  <si>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</si>
  <si>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</si>
  <si>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</si>
  <si>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</si>
  <si>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</si>
  <si>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</si>
  <si>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</si>
  <si>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</si>
  <si>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</si>
  <si>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</si>
  <si>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</si>
  <si>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</si>
  <si>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</si>
  <si>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</si>
  <si>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</si>
  <si>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</si>
  <si>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</si>
  <si>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</si>
  <si>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</si>
  <si>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</si>
  <si>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</si>
  <si>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</si>
  <si>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</si>
  <si>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2.8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</si>
  <si>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</si>
  <si>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</si>
  <si>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Аукцион в электронной форме</t>
  </si>
  <si>
    <t>Итого общая по закупкам 
(сумма строк 1.1 -1.3)</t>
  </si>
  <si>
    <t>в т.ч. по п.29 ч.1</t>
  </si>
  <si>
    <t>Исполненные контракты*****</t>
  </si>
  <si>
    <t>Контракты, по которым заказчиком нарушены 
сроки оплаты ******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</si>
  <si>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</si>
  <si>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</si>
  <si>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</si>
  <si>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 xml:space="preserve">Примечание: </t>
  </si>
  <si>
    <t>С использованием платформ ЗМО</t>
  </si>
  <si>
    <t xml:space="preserve">Всего </t>
  </si>
  <si>
    <t>Сложившаяся экономия по ЗМО (объявленная сумма ЗМО - заключенная сумма по ЗМО), тыс.руб.</t>
  </si>
  <si>
    <t>Количество муниципальных заказчиков</t>
  </si>
  <si>
    <t>Реквизиты принятого НПА</t>
  </si>
  <si>
    <t>Конкурс в электронной форме</t>
  </si>
  <si>
    <t>Запрос котировок в электронной форме</t>
  </si>
  <si>
    <t>В т.ч. размещено через уполномоченный орган**</t>
  </si>
  <si>
    <t>Всего заключено закупок у ед.поставщика (исполнителя, подрядчика) ст.93 ФЗ №44 (сумма строк 2.1-2.8)</t>
  </si>
  <si>
    <t>С использованием  платформы ЗМО (в электронном виде)</t>
  </si>
  <si>
    <t>Количество закупок проведенных на платформе ЗМО (учитываются все закупки, в т.ч. несостоявшиеся)</t>
  </si>
  <si>
    <t>Приложение №2-1мз</t>
  </si>
  <si>
    <r>
      <t xml:space="preserve">Информация* о сотрудниках </t>
    </r>
    <r>
      <rPr>
        <b/>
        <u val="single"/>
        <sz val="11"/>
        <color indexed="8"/>
        <rFont val="Times New Roman"/>
        <family val="1"/>
      </rPr>
      <t>уполномоченного органа на определение поставщика (исполнителя, подрядчика)</t>
    </r>
  </si>
  <si>
    <r>
      <rPr>
        <sz val="10"/>
        <color indexed="10"/>
        <rFont val="Times New Roman"/>
        <family val="1"/>
      </rPr>
      <t xml:space="preserve">* </t>
    </r>
    <r>
      <rPr>
        <sz val="10"/>
        <rFont val="Times New Roman"/>
        <family val="1"/>
      </rPr>
      <t>информацию заполняют МО, у которых смешанная или централизованная система закупок</t>
    </r>
  </si>
  <si>
    <r>
      <t xml:space="preserve">* информация предоставляется </t>
    </r>
    <r>
      <rPr>
        <u val="single"/>
        <sz val="10"/>
        <color indexed="10"/>
        <rFont val="Times New Roman"/>
        <family val="1"/>
      </rPr>
      <t>только по нормативным документам принятым на муниципальном уровне</t>
    </r>
    <r>
      <rPr>
        <sz val="10"/>
        <color indexed="8"/>
        <rFont val="Times New Roman"/>
        <family val="1"/>
      </rPr>
      <t xml:space="preserve"> </t>
    </r>
  </si>
  <si>
    <t>Приложение № 9-мз</t>
  </si>
  <si>
    <t>Показатель</t>
  </si>
  <si>
    <t>Ед.изм</t>
  </si>
  <si>
    <t xml:space="preserve">Количество прошедших повышение квалификации или переподготовку по 44-ФЗ в течение последних 3-х лет контрактных управляющих муниципальных заказчиков, муниципальных бюджетных учреждений </t>
  </si>
  <si>
    <t>чел.</t>
  </si>
  <si>
    <t>Лица прошедших повышение квалификации или переподготовку учитываются один раз</t>
  </si>
  <si>
    <t xml:space="preserve">Количество контрактных управляющих муниципальных заказчиков, муниципальных бюджетных учреждений </t>
  </si>
  <si>
    <t xml:space="preserve">В расчете учитываются контрактные управляющие, работавшие в отчетном периоде </t>
  </si>
  <si>
    <t xml:space="preserve">Количество прошедших повышение квалификации или переподготовку по 44-ФЗ в течение последних 3-х лет сотрудников контрактных служб муниципальных заказчиков, муниципальных бюджетных учреждений </t>
  </si>
  <si>
    <t>Количество сотрудников контрактных служб муниципальных заказчиков, муниципальных бюджетных  учреждений</t>
  </si>
  <si>
    <t xml:space="preserve">В расчете учитываются сотрудники, работавшие в отчетном периоде </t>
  </si>
  <si>
    <t xml:space="preserve">Количество прошедших повышение квалификации или переподготовку по 44-ФЗ членов комиссий муниципальных заказчиков, муниципальных бюджетных учреждений </t>
  </si>
  <si>
    <t xml:space="preserve">Количество членов комиссий муниципальных заказчиков, муниципальных бюджетных учреждений </t>
  </si>
  <si>
    <t xml:space="preserve">Лица состоящие в нескольких комиссиях учитываются один раз. В расчете учитываются члены комиссий, работавшие в отчетном периоде </t>
  </si>
  <si>
    <t>Количество закупок для муниципальных нужд, к проведению которых привлечены специализированные организации (СО)</t>
  </si>
  <si>
    <t>шт.</t>
  </si>
  <si>
    <t>Учитывается фактическое количество процедур в рамках осуществления которых были задействованы СО</t>
  </si>
  <si>
    <t>8</t>
  </si>
  <si>
    <t>Общая сумма муниципальных контрактов заключенных на оказание услуг СО</t>
  </si>
  <si>
    <t>Учитываются все контракты, заключенные с СО (в т.ч. и по пп 4-5 ч.1 ст.93 44-ФЗ)</t>
  </si>
  <si>
    <t>9</t>
  </si>
  <si>
    <t>Количество закупок, для которых обоснование НМЦК проводилось сторонними организациями (ценовыми центрами)</t>
  </si>
  <si>
    <t>10</t>
  </si>
  <si>
    <t>Общая сумма муниципальных контрактов региона на привлечение сторонних организаций (ценовых центров)</t>
  </si>
  <si>
    <t>Учитываются все контракты, заключенные с ценовыми центрами (в т.ч. По пп 4-5 ч.1 ст.93 44-ФЗ)</t>
  </si>
  <si>
    <t>11</t>
  </si>
  <si>
    <t xml:space="preserve">Количество прошедших повышение квалификации или переподготовку по 44-ФЗ руководителей муниципальных заказчиков, муниципальных бюджетных учреждений </t>
  </si>
  <si>
    <t>СК15м суб &lt;=СК16м суб
Лица прошедших повышение квалификации или переподготовку учитываются один раз</t>
  </si>
  <si>
    <t>12</t>
  </si>
  <si>
    <t xml:space="preserve">Количество руководителей муниципальных заказчиков, муниципальных бюджетных учреждений </t>
  </si>
  <si>
    <t xml:space="preserve">Учитываются руководители, работавшие в отчетном периоде 
</t>
  </si>
  <si>
    <t>13</t>
  </si>
  <si>
    <t xml:space="preserve">Количество прошедших повышение квалификации или переподготовку по 44-ФЗ сотрудников контролирующих органов муниципального уровня </t>
  </si>
  <si>
    <t>СК17м суб &lt;=СК18м суб
Лица прошедших повышение квалификации или переподготовку учитываются один раз</t>
  </si>
  <si>
    <t>14</t>
  </si>
  <si>
    <t>Количество сотрудников контролирующих органов муниципального уровня</t>
  </si>
  <si>
    <t xml:space="preserve">Учитываются сотрудники контролирующих органов, работавшие в отчетном периоде </t>
  </si>
  <si>
    <t>15</t>
  </si>
  <si>
    <t>Количество решений ФАС о нарушении законодательства при осуществлении закупок (не оспоренных в суде)</t>
  </si>
  <si>
    <t xml:space="preserve"> при оценке учитываются только решения контролирующих органов, которые далее не обжаловались в судебном порядке</t>
  </si>
  <si>
    <t>16</t>
  </si>
  <si>
    <t>Количество судебных решений в отношении заказчиков, УО/УУ (в последней инстанции)</t>
  </si>
  <si>
    <t>17</t>
  </si>
  <si>
    <t xml:space="preserve">Количество закупок, проверенных органами аудита </t>
  </si>
  <si>
    <t>18</t>
  </si>
  <si>
    <t xml:space="preserve">Количество закупок, по которым выявлены нарушения органами аудита </t>
  </si>
  <si>
    <t>19</t>
  </si>
  <si>
    <t>Общее количество контрактов, направленных на согласование в контролирующие органы по итогам несостоявшихся процедур определения поставщика</t>
  </si>
  <si>
    <t>20</t>
  </si>
  <si>
    <t>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</t>
  </si>
  <si>
    <t>21</t>
  </si>
  <si>
    <t>22</t>
  </si>
  <si>
    <t>Количество закупок согласно плану-графику</t>
  </si>
  <si>
    <t>23</t>
  </si>
  <si>
    <t>Количество закупок, в отношении которых вносились изменения в отчетный период в план-график</t>
  </si>
  <si>
    <t>24</t>
  </si>
  <si>
    <t>Количество закупок, проведение которых запланировано в отчетном периоде в соответствии с планом-графиком закупок, но не проведенных</t>
  </si>
  <si>
    <t>Количество закупок, по которым выявлены нарушения региональными/муниципальными органами контроля субъекта</t>
  </si>
  <si>
    <r>
      <t xml:space="preserve">Указать каким образом размещаются </t>
    </r>
    <r>
      <rPr>
        <sz val="8"/>
        <color indexed="10"/>
        <rFont val="Times New Roman"/>
        <family val="1"/>
      </rPr>
      <t xml:space="preserve">КОНКУРЕНТНЫЕ </t>
    </r>
    <r>
      <rPr>
        <sz val="8"/>
        <color indexed="8"/>
        <rFont val="Times New Roman"/>
        <family val="1"/>
      </rPr>
      <t>закупки (ч/з уполномоченный орган, самостоятельно, спец.организацию или др.)</t>
    </r>
  </si>
  <si>
    <t>Информация  по контрактам (договорам) за  2023 год</t>
  </si>
  <si>
    <t>** Если в МО более одного УО/УУ, то информацию нужно указывать по всем УО/УУ, для этого продублирйте таблицу ниже</t>
  </si>
  <si>
    <r>
      <t xml:space="preserve">Общее количество контрактов, по которым произошло взыскание обеспечения  исполнения контракта, представленное в виде </t>
    </r>
    <r>
      <rPr>
        <b/>
        <sz val="8"/>
        <color indexed="10"/>
        <rFont val="Times New Roman"/>
        <family val="1"/>
      </rPr>
      <t>независимой</t>
    </r>
    <r>
      <rPr>
        <b/>
        <sz val="8"/>
        <color indexed="8"/>
        <rFont val="Times New Roman"/>
        <family val="1"/>
      </rPr>
      <t xml:space="preserve"> гарантии, выданной банком, или внесением денежных средств на указанный заказчиком счет </t>
    </r>
  </si>
  <si>
    <r>
      <t>Прочая информация  за 2023 год</t>
    </r>
    <r>
      <rPr>
        <b/>
        <sz val="12"/>
        <color indexed="10"/>
        <rFont val="Times New Roman"/>
        <family val="1"/>
      </rPr>
      <t xml:space="preserve"> (не предоставляется в ДКС Кузбасса,  запрашивается у заказчиков для расчета рейтинга)</t>
    </r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</si>
  <si>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2023 год</t>
    </r>
  </si>
  <si>
    <r>
      <rPr>
        <b/>
        <sz val="10"/>
        <color indexed="10"/>
        <rFont val="Times New Roman"/>
        <family val="1"/>
      </rPr>
      <t>УКАЗАТЬ!!!!</t>
    </r>
    <r>
      <rPr>
        <b/>
        <sz val="10"/>
        <rFont val="Times New Roman"/>
        <family val="1"/>
      </rPr>
      <t xml:space="preserve"> (централизованная, децентрализованная, смешанная)</t>
    </r>
  </si>
  <si>
    <r>
      <rPr>
        <b/>
        <u val="single"/>
        <sz val="10"/>
        <color indexed="10"/>
        <rFont val="Times New Roman"/>
        <family val="1"/>
      </rPr>
      <t xml:space="preserve">** </t>
    </r>
    <r>
      <rPr>
        <b/>
        <u val="single"/>
        <sz val="10"/>
        <rFont val="Times New Roman"/>
        <family val="1"/>
      </rPr>
      <t>информацию по строке  2</t>
    </r>
    <r>
      <rPr>
        <b/>
        <sz val="10"/>
        <rFont val="Times New Roman"/>
        <family val="1"/>
      </rPr>
      <t xml:space="preserve"> заполняют МО, у которых смешанная или централизованная система закупок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</si>
  <si>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товаров, работ, услуг</t>
    </r>
    <r>
      <rPr>
        <b/>
        <sz val="12"/>
        <rFont val="Times New Roman"/>
        <family val="1"/>
      </rPr>
      <t xml:space="preserve">  за  </t>
    </r>
    <r>
      <rPr>
        <b/>
        <sz val="12"/>
        <color indexed="8"/>
        <rFont val="Times New Roman"/>
        <family val="1"/>
      </rPr>
      <t>2023 год</t>
    </r>
  </si>
  <si>
    <t>7=гр.8+гр.9+гр.10+гр.11+гр.12</t>
  </si>
  <si>
    <t>15=гр.16+гр.17+гр.18+ гр19+гр.20</t>
  </si>
  <si>
    <t>23= (гр.16+гр.17+ гр18)-(гр.21+гр.22)</t>
  </si>
  <si>
    <t>24=100-((гр.21+гр.22)/(гр.16+гр.17+гр.18)*100)</t>
  </si>
  <si>
    <r>
      <rPr>
        <u val="single"/>
        <sz val="10"/>
        <rFont val="Times New Roman"/>
        <family val="1"/>
      </rPr>
      <t>в графах 6,7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2023 году.  Объявленные - все закупки, которые были объявлены в  2023 году , а завершенные - это закупки, по которым процедура определения поставщика была завершена в 2023 году (включая закупки размещенные в 2022 году, но завершенные в 2023 году)</t>
    </r>
  </si>
  <si>
    <t>Количество  закупок</t>
  </si>
  <si>
    <t>5=(гр.8+гр.9+гр.10)/гр.3</t>
  </si>
  <si>
    <t>Итого по закупкам, размещенным через УО</t>
  </si>
  <si>
    <t>Среднее кол-во участников на 1 закупку, на которую поданы  1 и более заявок</t>
  </si>
  <si>
    <t>6=(гр.9+10гр.10+гр.11)/гр.4</t>
  </si>
  <si>
    <r>
      <rPr>
        <u val="single"/>
        <sz val="10"/>
        <rFont val="Times New Roman"/>
        <family val="1"/>
      </rPr>
      <t>в графах 7,8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2023 году.  Объявленные - все закупки, которые были объявлены в  2023 году , а завершенные - это закупки, по которым процедура определения поставщика была завершена в 2023 году (включая закупки размещенные в 2022 году, но завершенные в 2023 году)</t>
    </r>
  </si>
  <si>
    <t>Отмененные процедуры не учитываются и указываются только в графе 26</t>
  </si>
  <si>
    <t>Отмененные процедуры не учитываются и указываются только в графе 27</t>
  </si>
  <si>
    <t>8=гр.9+гр10+гр.11+гр.12+гр.13</t>
  </si>
  <si>
    <t>16=гр.17+гр.18+гр.19+гр.20+ гр.21</t>
  </si>
  <si>
    <t>24=(гр.17+гр18+гр.19)-(гр.22+гр.23)</t>
  </si>
  <si>
    <t>25=100- ((гр.22+гр.23)/ (гр.17+гр.18+гр.19)* 100)</t>
  </si>
  <si>
    <t>Количество заключенных контрактов (договоров)  в 2023 году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</si>
  <si>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2023 год****</t>
    </r>
  </si>
  <si>
    <t>Общая сумма заключенных контрактов (договоров) в 2023 году</t>
  </si>
  <si>
    <t>Оплаченная сумма по контрактам (договорам)* в  2023г.</t>
  </si>
  <si>
    <t>Заключено в 2023 году</t>
  </si>
  <si>
    <t>Оплачено* в  2023 г.</t>
  </si>
  <si>
    <r>
      <t>Всего оплачено в 2023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</si>
  <si>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2023 году по контраткам (договорам) заключенным с привлечением субподрядчиков, соисполнителей из числа СМП, СОНО***</t>
  </si>
  <si>
    <t>6=8+10</t>
  </si>
  <si>
    <t>7=9+11</t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</si>
  <si>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2023 году, независимо от года заключения </t>
    </r>
  </si>
  <si>
    <t>** по стр.2.5  заключенные контракты , не указываются по строкам 1.1-1.3</t>
  </si>
  <si>
    <r>
      <t xml:space="preserve">**** по строке 4 в графах 6, 8, 10 указывается сумма доведенных средств на закупку ТРУ на 2023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</si>
  <si>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 xml:space="preserve"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 </t>
  </si>
  <si>
    <r>
      <t xml:space="preserve">** </t>
    </r>
    <r>
      <rPr>
        <sz val="10"/>
        <color indexed="10"/>
        <rFont val="Times New Roman"/>
        <family val="1"/>
      </rPr>
      <t>по стр.2.8 заключенные контракты , не указываются по строкам 2.2 и 2.3 и указываются ТОЛЬКО ТЕ КОНТРАКТЫ которые были проведены и заключены в ЕИСе (не путать с закупками ЗМО, которые проводятся на разных эл.платфомах)</t>
    </r>
  </si>
  <si>
    <r>
      <t>в т.ч. бюджетные средства</t>
    </r>
    <r>
      <rPr>
        <b/>
        <sz val="8"/>
        <color indexed="10"/>
        <rFont val="Times New Roman"/>
        <family val="1"/>
      </rPr>
      <t xml:space="preserve"> (только для казенных учреждений и орагон власти)</t>
    </r>
  </si>
  <si>
    <r>
      <t xml:space="preserve">в т.ч. внебюджетные средства </t>
    </r>
    <r>
      <rPr>
        <b/>
        <sz val="8"/>
        <color indexed="10"/>
        <rFont val="Times New Roman"/>
        <family val="1"/>
      </rPr>
      <t>(только для бюджетных учреждений)</t>
    </r>
  </si>
  <si>
    <r>
      <t xml:space="preserve">Сумма, </t>
    </r>
    <r>
      <rPr>
        <b/>
        <sz val="8"/>
        <color indexed="10"/>
        <rFont val="Times New Roman"/>
        <family val="1"/>
      </rPr>
      <t>тыс.руб.</t>
    </r>
  </si>
  <si>
    <t>Информация* по цифровизации закупок малого объема за 2023 год</t>
  </si>
  <si>
    <r>
      <t xml:space="preserve">* </t>
    </r>
    <r>
      <rPr>
        <sz val="10"/>
        <color indexed="10"/>
        <rFont val="Times New Roman"/>
        <family val="1"/>
      </rPr>
      <t>информация является расшифровкой к строкам 2.2, 2.3 указанным в приложении №2-мз</t>
    </r>
  </si>
  <si>
    <t>в т.ч осуществляющие закупки на платформах ЗМО в 2023 г</t>
  </si>
  <si>
    <r>
      <t xml:space="preserve">6 = </t>
    </r>
    <r>
      <rPr>
        <sz val="10"/>
        <color indexed="10"/>
        <rFont val="Times New Roman"/>
        <family val="1"/>
      </rPr>
      <t>(стр.2.2.+стр.2.3 приложения 2-мз по гр.3)</t>
    </r>
  </si>
  <si>
    <r>
      <t xml:space="preserve">4 = </t>
    </r>
    <r>
      <rPr>
        <sz val="10"/>
        <color indexed="10"/>
        <rFont val="Times New Roman"/>
        <family val="1"/>
      </rPr>
      <t>(стр.2.2.+стр.2.3 приложения 2-мз по гр.6)</t>
    </r>
  </si>
  <si>
    <r>
      <t xml:space="preserve">2 </t>
    </r>
    <r>
      <rPr>
        <sz val="10"/>
        <color indexed="10"/>
        <rFont val="Times New Roman"/>
        <family val="1"/>
      </rPr>
      <t xml:space="preserve"> = (общее кол-во заказчиков  из приложения 4-мз, размещающих по 44-ФЗ)</t>
    </r>
  </si>
  <si>
    <t>Сумма заключенных договоров в 2023 году, тыс.руб.</t>
  </si>
  <si>
    <t>Кол-во заключенных договоров в 2023 году</t>
  </si>
  <si>
    <t xml:space="preserve">Указать латформы ЗМО на которых проводились закупки в 2023 году </t>
  </si>
  <si>
    <t>по состоянию на 01.01.2024 г.</t>
  </si>
  <si>
    <t>Информация о  заказчиках  по состоянию на 01.01.2024 г.</t>
  </si>
  <si>
    <r>
      <t xml:space="preserve">Наименование органа через который размещаются </t>
    </r>
    <r>
      <rPr>
        <sz val="8"/>
        <color indexed="10"/>
        <rFont val="Times New Roman"/>
        <family val="1"/>
      </rPr>
      <t xml:space="preserve">КОНКУРЕНТНЫЕ  </t>
    </r>
    <r>
      <rPr>
        <sz val="8"/>
        <color indexed="8"/>
        <rFont val="Times New Roman"/>
        <family val="1"/>
      </rPr>
      <t>закупки, либо САМОСТОЯТЕЛЬНО</t>
    </r>
  </si>
  <si>
    <t xml:space="preserve">Перечень нормативных правовых актов, принятых в  2023  году,  в соответствии с законодательством о контрактной системе*
</t>
  </si>
  <si>
    <t>Наименование акта (постановление, распоряжение)</t>
  </si>
  <si>
    <t>Информация по контрактным службам (контрактным управляющим)*  по состоянию на 01.01.2024 год</t>
  </si>
  <si>
    <t>Информация по суммам, предоставленным участниками закупок  по обеспечению исполнения контракта по состоянию за 2023 год</t>
  </si>
  <si>
    <t>Информация по предоставлению преимуществ в соответствии с Законом о контрактной системе по состоянию за 2023 год</t>
  </si>
  <si>
    <r>
      <t xml:space="preserve">Объявленные </t>
    </r>
    <r>
      <rPr>
        <sz val="11"/>
        <rFont val="Times New Roman"/>
        <family val="1"/>
      </rPr>
      <t>закупки  с  предоставлением преимуществ</t>
    </r>
  </si>
  <si>
    <t>Заключенные контракты по объявленным закупкам с предоставлением преимуществ</t>
  </si>
  <si>
    <t>в т.ч. по договорам по п.4,5 ч.1 ст.93</t>
  </si>
  <si>
    <t>Количество заключенных контрактов (договоров)</t>
  </si>
  <si>
    <t xml:space="preserve">Сумма заключенных контрактов (договоров), тыс.руб </t>
  </si>
  <si>
    <t>Всего, тыс.руб.</t>
  </si>
  <si>
    <t>Приложение № 2-2мз</t>
  </si>
  <si>
    <t>Информация по заключенным контрактам (договорам) по нац.проектам в 2023 году</t>
  </si>
  <si>
    <t>Наука и университеты</t>
  </si>
  <si>
    <t>Комплексный план модернизации и расширения магистральной инфраструктуры</t>
  </si>
  <si>
    <t xml:space="preserve"> «Образование»</t>
  </si>
  <si>
    <t>Национальный проект</t>
  </si>
  <si>
    <t xml:space="preserve"> "Туризм и индустрия гостеприимства"</t>
  </si>
  <si>
    <t xml:space="preserve"> «Безопасные и качественные дороги»</t>
  </si>
  <si>
    <t>«Жилье и городская среда»</t>
  </si>
  <si>
    <t xml:space="preserve"> «Здравоохранение»</t>
  </si>
  <si>
    <t>«Демография»</t>
  </si>
  <si>
    <t>«Экология»</t>
  </si>
  <si>
    <t>«Культура»</t>
  </si>
  <si>
    <t>«Цифровая экономика Российской Федерации»</t>
  </si>
  <si>
    <t>«Малое и среднее предпринимательство и поддержка индивидуальной предпринимательской инициативы»</t>
  </si>
  <si>
    <t>"Производительность труда"</t>
  </si>
  <si>
    <t>«Международная кооперация и экспорт»</t>
  </si>
  <si>
    <t>Сумма оплаты** по контрактам (договорам), тыс.руб.</t>
  </si>
  <si>
    <r>
      <t xml:space="preserve">**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2023 году, независимо от года заключения </t>
    </r>
  </si>
  <si>
    <t>* нформация указывается по контрактам (договорам), которые заключены  в 2023 году</t>
  </si>
  <si>
    <r>
      <t>Структура системы закупок в МО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:</t>
    </r>
  </si>
  <si>
    <r>
      <t xml:space="preserve">по состоявшимся лотам, указанных в </t>
    </r>
    <r>
      <rPr>
        <sz val="8"/>
        <color indexed="10"/>
        <rFont val="Times New Roman"/>
        <family val="1"/>
      </rPr>
      <t>гр.8</t>
    </r>
    <r>
      <rPr>
        <sz val="8"/>
        <color indexed="8"/>
        <rFont val="Times New Roman"/>
        <family val="1"/>
      </rPr>
      <t xml:space="preserve"> (2 и более допущенных заявок)</t>
    </r>
  </si>
  <si>
    <r>
      <t xml:space="preserve">по лотам, указанным в </t>
    </r>
    <r>
      <rPr>
        <sz val="8"/>
        <color indexed="10"/>
        <rFont val="Times New Roman"/>
        <family val="1"/>
      </rPr>
      <t xml:space="preserve">гр.9 </t>
    </r>
    <r>
      <rPr>
        <sz val="8"/>
        <color indexed="8"/>
        <rFont val="Times New Roman"/>
        <family val="1"/>
      </rPr>
      <t>(с единственным допущенным участником)</t>
    </r>
  </si>
  <si>
    <r>
      <t xml:space="preserve">по лотам, указанным в </t>
    </r>
    <r>
      <rPr>
        <sz val="8"/>
        <color indexed="10"/>
        <rFont val="Times New Roman"/>
        <family val="1"/>
      </rPr>
      <t xml:space="preserve">гр.10 </t>
    </r>
    <r>
      <rPr>
        <sz val="8"/>
        <color indexed="8"/>
        <rFont val="Times New Roman"/>
        <family val="1"/>
      </rPr>
      <t>(с единственным поданным и допущенным участником)</t>
    </r>
  </si>
  <si>
    <r>
      <t xml:space="preserve"> по несостоявшимся лотам, указанных в </t>
    </r>
    <r>
      <rPr>
        <sz val="8"/>
        <color indexed="10"/>
        <rFont val="Times New Roman"/>
        <family val="1"/>
      </rPr>
      <t>гр.11</t>
    </r>
    <r>
      <rPr>
        <sz val="8"/>
        <color indexed="8"/>
        <rFont val="Times New Roman"/>
        <family val="1"/>
      </rPr>
      <t xml:space="preserve"> (все отклонены)</t>
    </r>
  </si>
  <si>
    <r>
      <t xml:space="preserve"> по несостоявшимся лотам, указанных в </t>
    </r>
    <r>
      <rPr>
        <sz val="8"/>
        <color indexed="10"/>
        <rFont val="Times New Roman"/>
        <family val="1"/>
      </rPr>
      <t>гр.12</t>
    </r>
    <r>
      <rPr>
        <sz val="8"/>
        <color indexed="8"/>
        <rFont val="Times New Roman"/>
        <family val="1"/>
      </rPr>
      <t xml:space="preserve"> (0 заявок</t>
    </r>
  </si>
  <si>
    <r>
      <rPr>
        <u val="single"/>
        <sz val="10"/>
        <color indexed="10"/>
        <rFont val="Times New Roman"/>
        <family val="1"/>
      </rPr>
      <t>*</t>
    </r>
    <r>
      <rPr>
        <u val="single"/>
        <sz val="10"/>
        <rFont val="Times New Roman"/>
        <family val="1"/>
      </rPr>
      <t xml:space="preserve"> Система закупок:</t>
    </r>
  </si>
  <si>
    <t>Осинниковский городской округ</t>
  </si>
  <si>
    <t>Децентрализованная</t>
  </si>
  <si>
    <t>Исполнитель: Аполонская Елена Андреевна, тел.:8(38471)4-30-00</t>
  </si>
  <si>
    <t>Заместитель Главы городского округа             ____________________           Ю.А. Самарская</t>
  </si>
  <si>
    <t xml:space="preserve">по экономике, инвестиционной </t>
  </si>
  <si>
    <t>политике и развитию бизнеса</t>
  </si>
  <si>
    <t>Осинниковскому городскому округу</t>
  </si>
  <si>
    <t>Постановление администрации осинниковского городского округа №359-п  от  10.06.2020  "Об утверждении методических рекомендаций осуществления закупок в соответствии с пунками 4,5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 (в ред. от 09.11.2021г. №1103-п)</t>
  </si>
  <si>
    <t>Администрация Осинниковского городского округа</t>
  </si>
  <si>
    <t>М13-01-001-00</t>
  </si>
  <si>
    <t>652810, Кемеровская обл-Кузбасс, г. Осинники, ул. Советская, 17</t>
  </si>
  <si>
    <t>8(38471)4-30-00              8(38471)4-34-91 (факс)</t>
  </si>
  <si>
    <t>adm-econ@inbox.ru                 eco-ako@yandex.ru</t>
  </si>
  <si>
    <t>Глава Осинниковского городского округа</t>
  </si>
  <si>
    <t>Романов Игорь Васильевич</t>
  </si>
  <si>
    <t>Заместитель начальника отдела экономики</t>
  </si>
  <si>
    <t>44-ФЗ</t>
  </si>
  <si>
    <t>самостоятельно</t>
  </si>
  <si>
    <t xml:space="preserve">8(38471)4-30-00               </t>
  </si>
  <si>
    <t>Аполонская Елена Андреевна</t>
  </si>
  <si>
    <t>Распоряжение</t>
  </si>
  <si>
    <t>267-р</t>
  </si>
  <si>
    <t>Администарция Осинниковского городского округа</t>
  </si>
  <si>
    <t>О внесении изменений в распоряжение администрации Осинниковского городского округа от 02 февраля 2022 года №104-р «О создании комиссии по осуществлению закупок администрации Осинниковского городского округа» (в ред. от 02 августа 2022 года №868-р)</t>
  </si>
  <si>
    <t>Распоряжение администрации Осинниковского городского округа от 23 марта 2022 года №19-ор «О внесении изменений в Распоряжение от 28 декабря 2021 года №105-ор «О штатном расписании и должностных окладах выборных должностных лиц местного самоуправления, лиц, замещающих должности муниципальной службы администрации Осинниковского городского округа и лиц, осуществляющих техническое обеспечение деятельности администрации Осинниковского городского округа на 2022 год»», кадровые изменения</t>
  </si>
  <si>
    <t>Постановление</t>
  </si>
  <si>
    <t>552-нп</t>
  </si>
  <si>
    <t>О признании утратившим силу постановления администрации Осинниковского городского округа от 13.06.2017 № 461-нп «О внесении изменений в постановление администрации Осинниковского городского округа от 30.06.2016 № 518-нп «Об утверждении порядка формирования, утверждения и ведения планов закупок товаров, работ, услуг для обеспечения муниципальных нужд Осинниковского городского округа»</t>
  </si>
  <si>
    <t>В целях приведения муниципальных правовых актов Осинниковского городского округа Кемеровской области - Кузбасса в соответствие с действующим законодательством Российской Федерации</t>
  </si>
  <si>
    <t>396-п</t>
  </si>
  <si>
    <t>О внесении изменений в постановление администрации Осинниковского городского округа от 24.05.2022г. №567-п «Об установлении случаев осуществления закупок товаров, работ, услуг для обеспечения муниципальных нужд у единственного поставщика (подрядчика, исполнителя) и порядка их осуществления» (в редакции постановлений администрации Осинниковского городского округа от 08.07.2022г. №771-п, от 16.12.2022г. №1401-п)</t>
  </si>
  <si>
    <t>Постановление Правительства Кемеровской области-Кузбасса от 23.03.2023г. № 163 «О внесении изменения в постановление Правительства Кемеровской области-Кузбасса от 25.04.2022г. №251 «Об установлении случаев осуществления закупок товаров, работ, услуг для обеспечения государственных и (или) муниципальных нужд у единственного поставщика (подрядчика, исполнителя) и порядка их осуществления»</t>
  </si>
  <si>
    <t>565-п</t>
  </si>
  <si>
    <t>О внесении изменений в постановление администрации Осинниковского городского округа от 24 мая 2022 года №567-п «Об установлении случаев осуществления закупок товаров, работ, услуг для обеспечения муниципальных нужд у единственного поставщика (подрядчика, исполнителя) и порядка их осуществления» (в редакции постановлений администрации Осинниковского городского округа от 08 июля 2022 года №771-п, от 16 декабря 2022 года №1401-п, от 03 апреля 2023 года №396-п)</t>
  </si>
  <si>
    <t>Постановление Правительства Кемеровской области-Кузбасса от 21 апреля 2023 года № 243 «О внесении изменения в постановление Правительства Кемеровской области-Кузбасса от 25 апреля 2022 года №251 «Об установлении случаев осуществления закупок товаров, работ, услуг для обеспечения государственных и (или) муниципальных нужд у единственного поставщика (подрядчика, исполнителя) и порядка их осуществления»</t>
  </si>
  <si>
    <t>Электронная площадка "РТС-Тендер", Портал поставщиков г. Москвы</t>
  </si>
  <si>
    <t>Управление культуры администрации Осинниковского городского округа</t>
  </si>
  <si>
    <t>М13-05-001-00</t>
  </si>
  <si>
    <t>г. Осинники ул. Победы, 20</t>
  </si>
  <si>
    <t>8 (38471) 4-47-00</t>
  </si>
  <si>
    <t>kultura-osinniki@rambler.ru</t>
  </si>
  <si>
    <t>начальник</t>
  </si>
  <si>
    <t>Е.А. Лях</t>
  </si>
  <si>
    <t>М13-05-006-00</t>
  </si>
  <si>
    <t>МБУДО "Детская художественная школа №18"</t>
  </si>
  <si>
    <t>г. Осинники ул. Студенческая,2</t>
  </si>
  <si>
    <t>8 (38471) 4-18-42</t>
  </si>
  <si>
    <t>dhsh18@mail.ru</t>
  </si>
  <si>
    <t xml:space="preserve">директор </t>
  </si>
  <si>
    <t>Т.А. Хухка</t>
  </si>
  <si>
    <t>Заместитель Директора по АХР</t>
  </si>
  <si>
    <t>Майер Н.И.</t>
  </si>
  <si>
    <t>М13-05-009-00</t>
  </si>
  <si>
    <t>МБУДО "Детская музыкальная школа №20 им. М.А. Матренина"</t>
  </si>
  <si>
    <t>г. Осинники ул. Революции, 2</t>
  </si>
  <si>
    <t>8 (38471) 5-46-20</t>
  </si>
  <si>
    <t>dmsh20@mail.ru</t>
  </si>
  <si>
    <t>Т.Н. Гусева</t>
  </si>
  <si>
    <t>Довнар И.Н.</t>
  </si>
  <si>
    <t>М13-05-005-00</t>
  </si>
  <si>
    <t>МБУДО "Детская школа искусств № 33"</t>
  </si>
  <si>
    <t>г. Осиннки ул. Ленина, 123</t>
  </si>
  <si>
    <t>8 (38471) 5-14-60</t>
  </si>
  <si>
    <t>osinniki_shi33@mail.ru</t>
  </si>
  <si>
    <t>О.Н. Соколова</t>
  </si>
  <si>
    <t>и.о. директора</t>
  </si>
  <si>
    <t>Соколова О.Н.</t>
  </si>
  <si>
    <t>М13-05-007-00</t>
  </si>
  <si>
    <t>МБУДО "Детская музыкальная школа № 55 им.Ю.И.Некрасова"</t>
  </si>
  <si>
    <t>г. Осинники, п. Тайжина ул. Коммунистическая, 42</t>
  </si>
  <si>
    <t>8 (38471) 5-86-43</t>
  </si>
  <si>
    <t>dmsh55-1972@mail.ru</t>
  </si>
  <si>
    <t>Т.В. Антонова</t>
  </si>
  <si>
    <t>Заместитель Директора по АХЧ</t>
  </si>
  <si>
    <t>Полосухина Н.С.</t>
  </si>
  <si>
    <t>4222003497.</t>
  </si>
  <si>
    <t>М13-05-008-00</t>
  </si>
  <si>
    <t>МБУДО "Детская школа искусств № 57"</t>
  </si>
  <si>
    <t>г. Осинники ул Ефимова, 15</t>
  </si>
  <si>
    <t>8 (38471) 4-57-40</t>
  </si>
  <si>
    <t>osin.shcola-57@mail.ru</t>
  </si>
  <si>
    <t>В.В. Кузнецова</t>
  </si>
  <si>
    <t>специалист по закупкам</t>
  </si>
  <si>
    <t>М13-05-014-00</t>
  </si>
  <si>
    <t>МБУК "Осинниковский городской краеведческий музей"</t>
  </si>
  <si>
    <t>г. Осинники ул. Советская, 6</t>
  </si>
  <si>
    <t>8 (38471) 4-12-30</t>
  </si>
  <si>
    <t>osinniki-muzei@mail.ru</t>
  </si>
  <si>
    <t>Е.А. Зикк</t>
  </si>
  <si>
    <t>Главный хранитель фондов</t>
  </si>
  <si>
    <t>Шульгина А.Ф.</t>
  </si>
  <si>
    <t>МБУК "ЦБС"</t>
  </si>
  <si>
    <t>г. Осинники ул. Революции, 9</t>
  </si>
  <si>
    <t>8 (38471) 4-38-98</t>
  </si>
  <si>
    <t>cbs_osinniki@mail.ru</t>
  </si>
  <si>
    <t>О.А. Упорова</t>
  </si>
  <si>
    <t>Заместитель директора по основной работе</t>
  </si>
  <si>
    <t xml:space="preserve"> Мартынкина Н.А.</t>
  </si>
  <si>
    <t>М13-05-012-00</t>
  </si>
  <si>
    <t>МБУК Дворец культуры "Октябрь"</t>
  </si>
  <si>
    <t>г. Осинники ул. Ленина, 123</t>
  </si>
  <si>
    <t>8 (38471) 5-15-10</t>
  </si>
  <si>
    <t>dk_oktober@mail.ru</t>
  </si>
  <si>
    <t>А.В. Сенцов</t>
  </si>
  <si>
    <t>Заместитель директора по АХР</t>
  </si>
  <si>
    <t>Курбатова О.А.</t>
  </si>
  <si>
    <t>8 (38471) 5-15-35</t>
  </si>
  <si>
    <t>М13-05-013-00</t>
  </si>
  <si>
    <t>МБУК Дом культуры "Высокий"</t>
  </si>
  <si>
    <t>г. Осинники, п. Тайжина ул. Дорожная, 2</t>
  </si>
  <si>
    <t>8 (38471) 5-14-01</t>
  </si>
  <si>
    <t>muk_dk_vysokij@mail.ru</t>
  </si>
  <si>
    <t>Т.Р. Абдуллин</t>
  </si>
  <si>
    <t>заместитель директора по общим вопросам</t>
  </si>
  <si>
    <t>Шефер А.С.</t>
  </si>
  <si>
    <t>М13-05-010-00</t>
  </si>
  <si>
    <t>МАУК Дворец культуры "Шахтер"</t>
  </si>
  <si>
    <t>г.Осинники, ул.Кирова, 19</t>
  </si>
  <si>
    <t>8 (38471) 5-44-76</t>
  </si>
  <si>
    <t>mauk-dkshahter@yandex.ru</t>
  </si>
  <si>
    <t>И.Н.Сапова</t>
  </si>
  <si>
    <t>Бондарь Н.В.</t>
  </si>
  <si>
    <t>8 (38471) 5-33-19</t>
  </si>
  <si>
    <t>223-ФЗ</t>
  </si>
  <si>
    <t>МБУ "ЦЕНТР ОБСЛУЖИВАНИЯ УЧРЕЖДЕНИЙ КУЛЬТУРЫ ОСИННИКОВСКОГО ГОРОДСКОГО ОКРУГА"</t>
  </si>
  <si>
    <t>sentrkultura@mail.ru</t>
  </si>
  <si>
    <t>Н.Н. Яук</t>
  </si>
  <si>
    <t>МУНИЦИПАЛЬНОЕ БЮДЖЕТНОЕ УЧРЕЖДЕНИЕ ДОПОЛНИТЕЛЬНОГО ОБРАЗОВАНИЯ "ДЕТСКАЯ МУЗЫКАЛЬНАЯ ШКОЛА № 55 ИМЕНИ ЮРИЯ ИВАНОВИЧА НЕКРАСОВА"</t>
  </si>
  <si>
    <t>Администрация  Осинниковского городского округа</t>
  </si>
  <si>
    <t>М13-11-001-00</t>
  </si>
  <si>
    <t>Совет народных депутатов  Осинниковского городского округа</t>
  </si>
  <si>
    <t>4-37-96,4-40-96</t>
  </si>
  <si>
    <t>sovet-osin@mail.ru</t>
  </si>
  <si>
    <t>Председатель Совета народных депутатов Осинниковского городского округа</t>
  </si>
  <si>
    <t>Коваленко Наталья Станиславовна</t>
  </si>
  <si>
    <t>начальник отдела</t>
  </si>
  <si>
    <t>Мельничук Евгения Николаевна</t>
  </si>
  <si>
    <t>4-37-96</t>
  </si>
  <si>
    <t>-</t>
  </si>
  <si>
    <t>М13-01-002-00</t>
  </si>
  <si>
    <t>МКУ "Архивное управление"</t>
  </si>
  <si>
    <t xml:space="preserve">652810, Кемеровская область-Кузбасс,
г. Осинники, ул. Революции , 3
</t>
  </si>
  <si>
    <t>arhiv-osinniki@mail.ru</t>
  </si>
  <si>
    <t>Бабичева Елена Вячеславовна</t>
  </si>
  <si>
    <t>юрисконсульт</t>
  </si>
  <si>
    <t>Мартынова Евгения Петровна</t>
  </si>
  <si>
    <t xml:space="preserve">УСЗН администрации Осинниковского городского округа </t>
  </si>
  <si>
    <t>М13-04-001-00</t>
  </si>
  <si>
    <t>652811, Кемеровская обл., г.Осинники, ул. Советская 3</t>
  </si>
  <si>
    <t>384-71-5-16-12</t>
  </si>
  <si>
    <t>osn@dsznko.ru</t>
  </si>
  <si>
    <t>Начальник УСЗН</t>
  </si>
  <si>
    <t>Кабанова Светлана Николаевна</t>
  </si>
  <si>
    <t>главный специалист</t>
  </si>
  <si>
    <t>Власова Ирина Богдановна</t>
  </si>
  <si>
    <t>М13-04-004-00</t>
  </si>
  <si>
    <t>МКУ ЦСПСД Осинниковского городского округа</t>
  </si>
  <si>
    <t>652811, Кемеровская обл., г.Осинники, ул. Победы 35А</t>
  </si>
  <si>
    <t>384-71-4-01-08</t>
  </si>
  <si>
    <t>cspsd.osin@mail.ru</t>
  </si>
  <si>
    <t>Временно исполнящий обязнности директора</t>
  </si>
  <si>
    <t>Ярилова Наталья Николаевна</t>
  </si>
  <si>
    <t>Евтушенко Оксана Юрьевна</t>
  </si>
  <si>
    <t>384-71-4-77-52</t>
  </si>
  <si>
    <t>М13-01-003-00</t>
  </si>
  <si>
    <t>МКУ "Управление по защите населения и территории" Осинниковского городского округа</t>
  </si>
  <si>
    <t>652811, Кемеровская область,  г. Осинники, ул. Победы, 13, помещение 2</t>
  </si>
  <si>
    <t>8 (38471) 5-13-37</t>
  </si>
  <si>
    <t>muzuks@mail.ru</t>
  </si>
  <si>
    <t>Начальник</t>
  </si>
  <si>
    <t>Персиянова Ольга Владимировна</t>
  </si>
  <si>
    <t>Ведущий специалист</t>
  </si>
  <si>
    <t>Подорожная Алена Алексеевна</t>
  </si>
  <si>
    <t>Управление социальной защиты населения
администрации Осинниковского городского округа</t>
  </si>
  <si>
    <t>4222002486</t>
  </si>
  <si>
    <t>М13-04-003-00</t>
  </si>
  <si>
    <t xml:space="preserve">Муниципальное бюджетное учреждение «Центр социального обслуживания» Осинниковского городского округа </t>
  </si>
  <si>
    <t>652800, Кемеровская область-Кузбасс, г. Осинники, ул. Кирова, 76</t>
  </si>
  <si>
    <t>8(38471)53182</t>
  </si>
  <si>
    <t>Директор</t>
  </si>
  <si>
    <t>Зотова Татьяна Валериевна</t>
  </si>
  <si>
    <t>Специалист по закупкам</t>
  </si>
  <si>
    <t>Малютин О.В.</t>
  </si>
  <si>
    <t xml:space="preserve"> 44-ФЗ</t>
  </si>
  <si>
    <t>Самостоятельно</t>
  </si>
  <si>
    <t>Муниципальное казенное учреждение «Жилищно-коммунальное управление»</t>
  </si>
  <si>
    <t>М13-07-001-00</t>
  </si>
  <si>
    <t>652811, Кемеровская область, г.Осинники ул.Революции, 17</t>
  </si>
  <si>
    <t xml:space="preserve">4-05-89
</t>
  </si>
  <si>
    <t xml:space="preserve">    mku-gku @ yandex.ru</t>
  </si>
  <si>
    <t>8(38471) 4-05-89</t>
  </si>
  <si>
    <t>Сырых Анастасия Владимировна</t>
  </si>
  <si>
    <t>Управление физической культуры,спорта, туризма и молодежной политики администрации Осинниковского городского округа</t>
  </si>
  <si>
    <t>М13-08-001-00</t>
  </si>
  <si>
    <t>652800, Кемеровская обл., г.Осинники, ул. Студенческая,1</t>
  </si>
  <si>
    <t>5-13-15</t>
  </si>
  <si>
    <t>osnk-sport@yandex.ru</t>
  </si>
  <si>
    <t>Начальник УФКСиМП</t>
  </si>
  <si>
    <t>Савкина Надежда Викторовна</t>
  </si>
  <si>
    <t>Евстафьева Светлана Михайловна</t>
  </si>
  <si>
    <t>Управление физической культуры, спорта, туризма и молодежной политики администрации Осинниковского городского округа</t>
  </si>
  <si>
    <t>М13-08-002-00</t>
  </si>
  <si>
    <t>Муниципальное бюджетное учреждение "Спортивный комплекс поселка Тайжина" г. Осинники</t>
  </si>
  <si>
    <t>652810, Кемеровская обл., г. Осинники, п. Тайжина, ул. Коммунистическая, 25</t>
  </si>
  <si>
    <t>5-89-87</t>
  </si>
  <si>
    <t xml:space="preserve"> директор МБУ СК "Тайжина"</t>
  </si>
  <si>
    <t>Кузнецова Надежда Дмитриевна</t>
  </si>
  <si>
    <t>Муниципальное бюджетное физкультурно-спортивное учреждение "Спортивная школа бокса имени В.Х. Тараша"</t>
  </si>
  <si>
    <t>652800, Кемеровская обл., г.Осинники, ул. Кирова, 25/2</t>
  </si>
  <si>
    <t>исполняющий обязанности директора МБФСУ "СШ бокса им.В.Х. Тараша"</t>
  </si>
  <si>
    <t>Красилова Ольга Викторовна</t>
  </si>
  <si>
    <t>М13-08-006-00</t>
  </si>
  <si>
    <t>Муниципальное автономное учреждение спортивный комплекс "Шахтер"</t>
  </si>
  <si>
    <t>652800, Кемеровская обл., г. Осинники, Магистральный Проезд,1</t>
  </si>
  <si>
    <t>5-35-12</t>
  </si>
  <si>
    <t>Директор МАУ СК "Шахтер"</t>
  </si>
  <si>
    <t>Башкиров Александр Игоревич</t>
  </si>
  <si>
    <t>Муниципальное бюджетное физкультурно-спортивное учреждение "Спортивная школа футбола"</t>
  </si>
  <si>
    <t>5-21-81</t>
  </si>
  <si>
    <t xml:space="preserve"> директор МБ ФСУ "СШ футбола"</t>
  </si>
  <si>
    <t>Соколов Алексей Владимирович</t>
  </si>
  <si>
    <t>Управление образования</t>
  </si>
  <si>
    <t>М13-02-001-00</t>
  </si>
  <si>
    <t>652811 г. Осинники ул. Советская,15</t>
  </si>
  <si>
    <t>detskiysad007@yandex.ru</t>
  </si>
  <si>
    <t>Цибина Надежда Петровна</t>
  </si>
  <si>
    <t>зав. Юридического сектора</t>
  </si>
  <si>
    <t>М13-02-018-00</t>
  </si>
  <si>
    <t>МБДОУ Детский сад № 7</t>
  </si>
  <si>
    <t>652804, РФ, Кемеровская область,  г. Осинники, ул. Ленина, 112</t>
  </si>
  <si>
    <t>5-28-62</t>
  </si>
  <si>
    <t>заведующий</t>
  </si>
  <si>
    <t>Власенкова Ольга Ивановна</t>
  </si>
  <si>
    <t>М13-02-008-00</t>
  </si>
  <si>
    <t>МБДОУ Дктский сад № 9</t>
  </si>
  <si>
    <t>652811, РФ, Кемеровская область, г. Осинники, ул.50 лет Октября, 18</t>
  </si>
  <si>
    <t>4-40-83</t>
  </si>
  <si>
    <t>osinniki-cvetlaychok@mail.ru</t>
  </si>
  <si>
    <t>Васина Ольга Анатольевна</t>
  </si>
  <si>
    <t>М13-02-016-00</t>
  </si>
  <si>
    <t>МБДОУ Детский сад № 13</t>
  </si>
  <si>
    <t>652811, РФ, Кемеровская область, г. Осинники, ул. Революции, 11а</t>
  </si>
  <si>
    <t>5-13-11</t>
  </si>
  <si>
    <t>dkeysf-13@mail.ru</t>
  </si>
  <si>
    <t>Писарева Валентина Альбертовна</t>
  </si>
  <si>
    <t>М13-02-029-00</t>
  </si>
  <si>
    <t>МБДОУ Детский сад № 19</t>
  </si>
  <si>
    <t>652810, РФ, Кемеровская область, г. Осинники, ул. Коммунистическая, 21</t>
  </si>
  <si>
    <t>5-80-87</t>
  </si>
  <si>
    <t>romashcka19@yandex.ru</t>
  </si>
  <si>
    <t>Саенко Наталья Викторовна</t>
  </si>
  <si>
    <t>М13-02-030-00</t>
  </si>
  <si>
    <t>МБДОУ Детский сад № 21</t>
  </si>
  <si>
    <t>652811, РФ, Кемеровская область, г. Осинники, ул. 50 лет Октября, 10-а</t>
  </si>
  <si>
    <t>4-25-07</t>
  </si>
  <si>
    <t>osinniki_ivuchka@mail.ru</t>
  </si>
  <si>
    <t>Лубенская Екатерина Александровна</t>
  </si>
  <si>
    <t>М13-02-009-00</t>
  </si>
  <si>
    <t>МБДОУ Детский сад № 25</t>
  </si>
  <si>
    <t>652800, РФ, Кемеровская область, г. Осинники, ул. Студенческая, 4</t>
  </si>
  <si>
    <t>5-22-95</t>
  </si>
  <si>
    <t>zolotoy_p@mail.ru</t>
  </si>
  <si>
    <t>Эргарт Марина Ивановна</t>
  </si>
  <si>
    <t>М13-02-013-00</t>
  </si>
  <si>
    <t>МБДОУ Детский сад № 27</t>
  </si>
  <si>
    <t>652810, РФ, Кемеровская область, г. Осинники, ул. Дорожная, 23</t>
  </si>
  <si>
    <t>5-87-73</t>
  </si>
  <si>
    <t>topolekv27@mail.ru</t>
  </si>
  <si>
    <t>Мартасова Елена Леонидовна</t>
  </si>
  <si>
    <t>М13-02-033-00</t>
  </si>
  <si>
    <t>МБДОУ Детский сад № 28</t>
  </si>
  <si>
    <t>652804, РФ, Кемеровская область, г. Осинники, ул. Ленина,70а</t>
  </si>
  <si>
    <t>5-14-12</t>
  </si>
  <si>
    <t>ds-28@bk.ru</t>
  </si>
  <si>
    <t>Гневанова Татьяна Витальевна</t>
  </si>
  <si>
    <t>М13-02-006-0</t>
  </si>
  <si>
    <t>МБДОУ Детский сад № 33</t>
  </si>
  <si>
    <t>652811, РФ, Кемеровская область, г. Осинники, ул. Студенческая, 16а</t>
  </si>
  <si>
    <t>5-28-31</t>
  </si>
  <si>
    <t>ds33-rosinka@mail.ru</t>
  </si>
  <si>
    <t>Герасимова Татьяна Викторовна</t>
  </si>
  <si>
    <t>М13-02-010-00</t>
  </si>
  <si>
    <t>МБДОУ Детский сад № 34</t>
  </si>
  <si>
    <t>652811, РФ, Кемеровская область, г. Осинники, ул. 50 лет Октября, 4а</t>
  </si>
  <si>
    <t>4-40-50</t>
  </si>
  <si>
    <t>shapka034@mail.ru</t>
  </si>
  <si>
    <t>Белоусова Любовь Васильевна</t>
  </si>
  <si>
    <t>М13-02-017-00</t>
  </si>
  <si>
    <t>МБДОУ Детский сад № 35</t>
  </si>
  <si>
    <t>652811, РФ, Кемеровская область, г. Осинники, ул. 50 лет Октября, 6а</t>
  </si>
  <si>
    <t>4-22-21</t>
  </si>
  <si>
    <t>mdou35@bk.ru</t>
  </si>
  <si>
    <t>Аввакумова Наталья Алексеевна</t>
  </si>
  <si>
    <t>И.О. заведующий</t>
  </si>
  <si>
    <t>М13-02-014-00</t>
  </si>
  <si>
    <t>МБДОУ Детский сад № 36</t>
  </si>
  <si>
    <t>652811, РФ, Кемеровская область, г. Осинники, ул. Победы, 30</t>
  </si>
  <si>
    <t>4-26-20</t>
  </si>
  <si>
    <t>topolek_36@list.ru</t>
  </si>
  <si>
    <t>Яук Ольга Ивановна</t>
  </si>
  <si>
    <t>М13-02-005-00</t>
  </si>
  <si>
    <t>МБДОУ Детский сад № 39</t>
  </si>
  <si>
    <t>652811, РФ, Кемеровская область, г. Осинники, ул. Революции, 25а</t>
  </si>
  <si>
    <t>4-52-34</t>
  </si>
  <si>
    <t>mdou39@bk.ru</t>
  </si>
  <si>
    <t>Милкина Наталия Сергеевна</t>
  </si>
  <si>
    <t>М13-02-031-00</t>
  </si>
  <si>
    <t>МБДОУ Детский сад № 40</t>
  </si>
  <si>
    <t>652815, РФ, Кемеровская область, г. Осинники, ул.50 лет Октября, 25</t>
  </si>
  <si>
    <t>4-59-19</t>
  </si>
  <si>
    <t>detskijsad40.podsnezhnick@yandex.ru</t>
  </si>
  <si>
    <t>Килина Юлия Владимировна</t>
  </si>
  <si>
    <t>М13-02-032-00</t>
  </si>
  <si>
    <t>МБОУ "ООШ № 3"</t>
  </si>
  <si>
    <t>652810, РФ, Кемеровская область, г. Осинники, ул. Гагарина,7</t>
  </si>
  <si>
    <t>5-29-52</t>
  </si>
  <si>
    <t>osinshcool3@mail.ru</t>
  </si>
  <si>
    <t>директор</t>
  </si>
  <si>
    <t>Дунина Галина Сергеевна</t>
  </si>
  <si>
    <t>М13-02-003-00</t>
  </si>
  <si>
    <t>МБОУ "СОШ № 16"</t>
  </si>
  <si>
    <t>652807, РФ, Кемеровская область,  г. Осинники, ул. Заречная, 15</t>
  </si>
  <si>
    <t>5-32-01</t>
  </si>
  <si>
    <t>skola16@mail.ru</t>
  </si>
  <si>
    <t>Тымченко Эмма Михацйловна</t>
  </si>
  <si>
    <t>М13-02-004-00</t>
  </si>
  <si>
    <t>МБОУ "ООШ № 21"</t>
  </si>
  <si>
    <t>652805, РФ, Кемеровская область, г. Осинники, ул. Вокзальная, 13</t>
  </si>
  <si>
    <t>5-29-21</t>
  </si>
  <si>
    <t>irjkf-ljv@mail.ru</t>
  </si>
  <si>
    <t>Бочкарева Альбина Анатольевна</t>
  </si>
  <si>
    <t>М13-02-035-00</t>
  </si>
  <si>
    <t>МБОУ "ООШ № 33"</t>
  </si>
  <si>
    <t>652810, РФ, Кемеровская область, г. Осинники, ул. Коммунистическая, 2а</t>
  </si>
  <si>
    <t>5-86-37</t>
  </si>
  <si>
    <t>osschool33@gmail.com</t>
  </si>
  <si>
    <t>Тихонова Валерия Сергеевна</t>
  </si>
  <si>
    <t>М13-02-007-00</t>
  </si>
  <si>
    <t>МБУДО СЮТ</t>
  </si>
  <si>
    <t>652811, РФ, Кемеровская область, г. Осинники, ул. Победы, 18</t>
  </si>
  <si>
    <t>4-24-31</t>
  </si>
  <si>
    <t>osinniki-tehnik@yandex.ru</t>
  </si>
  <si>
    <t>Вагина Надежда Валерьевна</t>
  </si>
  <si>
    <t>М13-05-015-00</t>
  </si>
  <si>
    <t>МБУДО ДДТ</t>
  </si>
  <si>
    <t>652800, РФ, Кемеровская область, г. Осинники, ул. Кирова, 27</t>
  </si>
  <si>
    <t>5-23-94</t>
  </si>
  <si>
    <t>ddtosinniki@inbox.ru</t>
  </si>
  <si>
    <t>Бартули Светлана Сергеевна</t>
  </si>
  <si>
    <t>М13-08-003-00</t>
  </si>
  <si>
    <t>МБУДО ДЮСШ</t>
  </si>
  <si>
    <t>652800, РФ, Кемеровская область, г. Осинники</t>
  </si>
  <si>
    <t>5-25-08</t>
  </si>
  <si>
    <t>osindush@yandex.ru</t>
  </si>
  <si>
    <t>Рудольф Галина Андреевна</t>
  </si>
  <si>
    <t>МДОУ  № 7</t>
  </si>
  <si>
    <t>МДОУ  № 9</t>
  </si>
  <si>
    <t xml:space="preserve">МДОУ  № 13 </t>
  </si>
  <si>
    <t xml:space="preserve">МДОУ  № 19 </t>
  </si>
  <si>
    <t xml:space="preserve">МДОУ  № 21 </t>
  </si>
  <si>
    <t>МДОУ  № 25</t>
  </si>
  <si>
    <t xml:space="preserve">МДОУ  № 27  </t>
  </si>
  <si>
    <t xml:space="preserve">МДОУ  № 28 </t>
  </si>
  <si>
    <t>М13-02-006-00</t>
  </si>
  <si>
    <t xml:space="preserve">МДОУ  № 33 </t>
  </si>
  <si>
    <t xml:space="preserve">МДОУ  № 34 </t>
  </si>
  <si>
    <t xml:space="preserve">МДОУ  № 35 </t>
  </si>
  <si>
    <t>МДОУ  № 36</t>
  </si>
  <si>
    <t xml:space="preserve">МДОУ  № 39 </t>
  </si>
  <si>
    <t xml:space="preserve">МДОУ  № 40 </t>
  </si>
  <si>
    <t>МОУ ООШ № 3</t>
  </si>
  <si>
    <t xml:space="preserve">МОУ СОШ № 16 </t>
  </si>
  <si>
    <t>МОУ СОШ № 21</t>
  </si>
  <si>
    <t xml:space="preserve">МОУ ООШ № 33 </t>
  </si>
  <si>
    <t>Управление образования администрации Осинниквскогоо городского округа</t>
  </si>
  <si>
    <t>4222023264</t>
  </si>
  <si>
    <t>М13-02-025-00</t>
  </si>
  <si>
    <t>МБОУ "СОШ № 31"</t>
  </si>
  <si>
    <t>652811 Кемеровская обл. г. Осинники ул. 50 лет Октября,8</t>
  </si>
  <si>
    <t>8 (38471) 4-50-83</t>
  </si>
  <si>
    <t>osnk_school31@mail,ru</t>
  </si>
  <si>
    <t>Кеда Елена Александровна</t>
  </si>
  <si>
    <t>Ведущий бухгалтер</t>
  </si>
  <si>
    <t>Березина Оксана Сергеевна</t>
  </si>
  <si>
    <t>88</t>
  </si>
  <si>
    <t>249</t>
  </si>
  <si>
    <t>23912,83</t>
  </si>
  <si>
    <t>Управление образования администрации Осинниковского городского округа</t>
  </si>
  <si>
    <t>М13-02-002-00</t>
  </si>
  <si>
    <t>МБОУ "СОШ №35"</t>
  </si>
  <si>
    <t>Кемеровская обл.-Кузбасс, г. Осинники , ул 50 лет Октября, 33</t>
  </si>
  <si>
    <t>8(38471) 48826</t>
  </si>
  <si>
    <t>os.school35@mail.ru</t>
  </si>
  <si>
    <t>Медведева Наталья Ивановна</t>
  </si>
  <si>
    <t>Главный бухгалтер</t>
  </si>
  <si>
    <t>Иванова Ирина Григорьевна</t>
  </si>
  <si>
    <t>М13-02-027-00</t>
  </si>
  <si>
    <t>МБОУ "Лицей № 36" (г.Осинники)</t>
  </si>
  <si>
    <t>652811, Кемеровская область, г.Осинники, ул Советская, 23</t>
  </si>
  <si>
    <t>8(38471)51415</t>
  </si>
  <si>
    <t>gymnasium_36@mail,ru</t>
  </si>
  <si>
    <t>Возняк Т.П.</t>
  </si>
  <si>
    <t>главный бухгалтер</t>
  </si>
  <si>
    <t>Лутовинова Е.М.</t>
  </si>
  <si>
    <t>8 (38471)51415</t>
  </si>
  <si>
    <t>5666,16</t>
  </si>
  <si>
    <t>89</t>
  </si>
  <si>
    <t>4517,6</t>
  </si>
  <si>
    <t>М13-02-026-00</t>
  </si>
  <si>
    <t>МКОУ "Школа-интернат № 4"</t>
  </si>
  <si>
    <t>г. Осинники, ул. Радищева, 1</t>
  </si>
  <si>
    <t>8(38471)5-15-45</t>
  </si>
  <si>
    <t>buhg.shckola4@yandex.ru</t>
  </si>
  <si>
    <t>Володина Т.О.</t>
  </si>
  <si>
    <t>гл.бухгалтер</t>
  </si>
  <si>
    <t>Бедарева С.В.</t>
  </si>
  <si>
    <t>8(38471)51545</t>
  </si>
  <si>
    <t>МКУ "КУМИ" Осинниковскогогородского округа</t>
  </si>
  <si>
    <t>М13-10-001-00</t>
  </si>
  <si>
    <t>8(38471)4-80-97                      8 (38471) 4-67-76 (факс)</t>
  </si>
  <si>
    <t>kumi.osinniki@mail.ru</t>
  </si>
  <si>
    <t xml:space="preserve">8(38471)4-80-97                      </t>
  </si>
  <si>
    <t>Бащенко Валерия Евгеньевна</t>
  </si>
  <si>
    <t>заместитель руководителя</t>
  </si>
  <si>
    <t>25</t>
  </si>
  <si>
    <t>26</t>
  </si>
  <si>
    <t>по экономике, инвестиционной политике</t>
  </si>
  <si>
    <t xml:space="preserve">Заместитель Главы городского округа            </t>
  </si>
  <si>
    <t>и развитию бизнеса                                           ____________________           Ю.А. Самарская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</si>
</sst>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</numFmts>
  <fonts count="9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8"/>
      <name val="Times New Roman"/>
      <family val="1"/>
    </font>
    <font>
      <sz val="9"/>
      <color indexed="63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0C0E31"/>
      <name val="Times New Roman"/>
      <family val="1"/>
    </font>
    <font>
      <sz val="9"/>
      <color rgb="FF35383B"/>
      <name val="Times New Roman"/>
      <family val="1"/>
    </font>
    <font>
      <u val="single"/>
      <sz val="9"/>
      <color theme="1"/>
      <name val="Times New Roman"/>
      <family val="1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62" fillId="0" borderId="0">
      <alignment/>
      <protection/>
    </xf>
    <xf numFmtId="0" fontId="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7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vertical="top"/>
    </xf>
    <xf numFmtId="0" fontId="79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79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9" fillId="0" borderId="0" xfId="0" applyFont="1" applyAlignment="1">
      <alignment horizontal="right" vertical="top"/>
    </xf>
    <xf numFmtId="0" fontId="80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79" fillId="0" borderId="0" xfId="54" applyFont="1" applyAlignment="1">
      <alignment vertical="top"/>
      <protection/>
    </xf>
    <xf numFmtId="0" fontId="15" fillId="0" borderId="10" xfId="54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/>
      <protection/>
    </xf>
    <xf numFmtId="0" fontId="82" fillId="0" borderId="0" xfId="0" applyFont="1" applyAlignment="1">
      <alignment vertical="top"/>
    </xf>
    <xf numFmtId="0" fontId="81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79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9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9" fontId="5" fillId="0" borderId="0" xfId="0" applyNumberFormat="1" applyFont="1" applyFill="1" applyAlignment="1">
      <alignment horizontal="left" wrapText="1"/>
    </xf>
    <xf numFmtId="0" fontId="8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83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" fillId="0" borderId="0" xfId="54" applyNumberFormat="1" applyFont="1" applyProtection="1">
      <alignment wrapText="1"/>
      <protection locked="0"/>
    </xf>
    <xf numFmtId="0" fontId="5" fillId="0" borderId="0" xfId="54" applyFont="1" applyProtection="1">
      <alignment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>
      <alignment horizontal="center" vertical="center" wrapText="1"/>
      <protection/>
    </xf>
    <xf numFmtId="19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>
      <alignment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/>
    </xf>
    <xf numFmtId="3" fontId="5" fillId="0" borderId="0" xfId="54" applyNumberFormat="1" applyFont="1">
      <alignment wrapText="1"/>
      <protection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5" fillId="0" borderId="0" xfId="54" applyFont="1" applyFill="1">
      <alignment wrapText="1"/>
      <protection/>
    </xf>
    <xf numFmtId="49" fontId="85" fillId="0" borderId="0" xfId="54" applyNumberFormat="1" applyFont="1" applyFill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86" fillId="0" borderId="10" xfId="0" applyNumberFormat="1" applyFont="1" applyFill="1" applyBorder="1" applyAlignment="1">
      <alignment wrapText="1"/>
    </xf>
    <xf numFmtId="49" fontId="8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4" applyFont="1" applyBorder="1" applyAlignment="1">
      <alignment horizontal="left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1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Fill="1" applyBorder="1">
      <alignment wrapText="1"/>
      <protection/>
    </xf>
    <xf numFmtId="0" fontId="87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5" fillId="0" borderId="0" xfId="54" applyNumberFormat="1" applyFont="1" applyAlignme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81" fillId="34" borderId="10" xfId="0" applyFont="1" applyFill="1" applyBorder="1" applyAlignment="1">
      <alignment horizontal="center" vertical="center" wrapText="1"/>
    </xf>
    <xf numFmtId="0" fontId="80" fillId="0" borderId="10" xfId="54" applyFont="1" applyFill="1" applyBorder="1">
      <alignment wrapText="1"/>
      <protection/>
    </xf>
    <xf numFmtId="0" fontId="5" fillId="0" borderId="0" xfId="54" applyFont="1" applyFill="1" applyAlignment="1">
      <alignment/>
      <protection/>
    </xf>
    <xf numFmtId="0" fontId="85" fillId="0" borderId="0" xfId="0" applyFont="1" applyAlignment="1" applyProtection="1">
      <alignment wrapText="1"/>
      <protection locked="0"/>
    </xf>
    <xf numFmtId="49" fontId="5" fillId="0" borderId="0" xfId="54" applyNumberFormat="1" applyFont="1" applyFill="1" applyAlignment="1">
      <alignment horizontal="left"/>
      <protection/>
    </xf>
    <xf numFmtId="0" fontId="1" fillId="33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7" fillId="0" borderId="10" xfId="54" applyFont="1" applyFill="1" applyBorder="1" applyAlignment="1">
      <alignment horizontal="left" vertical="center" wrapText="1"/>
      <protection/>
    </xf>
    <xf numFmtId="0" fontId="81" fillId="0" borderId="10" xfId="54" applyFont="1" applyBorder="1" applyAlignment="1">
      <alignment horizontal="left" vertical="center" wrapText="1"/>
      <protection/>
    </xf>
    <xf numFmtId="0" fontId="81" fillId="0" borderId="13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3" fontId="88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 vertical="top" wrapText="1"/>
      <protection/>
    </xf>
    <xf numFmtId="49" fontId="5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54" applyFont="1" applyAlignment="1">
      <alignment horizontal="right" vertical="top"/>
      <protection/>
    </xf>
    <xf numFmtId="49" fontId="2" fillId="0" borderId="0" xfId="54" applyNumberFormat="1" applyFont="1" applyAlignment="1">
      <alignment vertical="top" wrapText="1"/>
      <protection/>
    </xf>
    <xf numFmtId="0" fontId="7" fillId="0" borderId="0" xfId="54" applyFont="1" applyAlignment="1">
      <alignment vertical="top" wrapText="1"/>
      <protection/>
    </xf>
    <xf numFmtId="0" fontId="79" fillId="0" borderId="0" xfId="54" applyFont="1" applyBorder="1" applyAlignment="1">
      <alignment vertical="top"/>
      <protection/>
    </xf>
    <xf numFmtId="0" fontId="4" fillId="0" borderId="0" xfId="54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49" fontId="5" fillId="0" borderId="10" xfId="54" applyNumberFormat="1" applyFont="1" applyBorder="1" applyAlignment="1">
      <alignment horizontal="center" vertical="top" wrapText="1"/>
      <protection/>
    </xf>
    <xf numFmtId="0" fontId="79" fillId="0" borderId="10" xfId="55" applyFont="1" applyBorder="1" applyAlignment="1">
      <alignment horizontal="left" vertical="top" wrapText="1"/>
      <protection/>
    </xf>
    <xf numFmtId="1" fontId="79" fillId="0" borderId="10" xfId="55" applyNumberFormat="1" applyFont="1" applyBorder="1" applyAlignment="1">
      <alignment horizontal="center" vertical="top" wrapText="1"/>
      <protection/>
    </xf>
    <xf numFmtId="0" fontId="89" fillId="0" borderId="10" xfId="55" applyFont="1" applyBorder="1" applyAlignment="1">
      <alignment vertical="top" wrapText="1"/>
      <protection/>
    </xf>
    <xf numFmtId="0" fontId="88" fillId="0" borderId="10" xfId="55" applyFont="1" applyBorder="1" applyAlignment="1">
      <alignment vertical="top" wrapText="1"/>
      <protection/>
    </xf>
    <xf numFmtId="0" fontId="20" fillId="0" borderId="10" xfId="55" applyFont="1" applyBorder="1" applyAlignment="1">
      <alignment horizontal="left" vertical="top" wrapText="1"/>
      <protection/>
    </xf>
    <xf numFmtId="0" fontId="79" fillId="0" borderId="10" xfId="0" applyFont="1" applyBorder="1" applyAlignment="1">
      <alignment horizontal="left" vertical="center" wrapText="1"/>
    </xf>
    <xf numFmtId="2" fontId="79" fillId="0" borderId="10" xfId="55" applyNumberFormat="1" applyFont="1" applyBorder="1" applyAlignment="1">
      <alignment horizontal="center" vertical="top" wrapText="1"/>
      <protection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55" applyFont="1" applyBorder="1" applyAlignment="1">
      <alignment vertical="top"/>
      <protection/>
    </xf>
    <xf numFmtId="49" fontId="79" fillId="0" borderId="10" xfId="55" applyNumberFormat="1" applyFont="1" applyBorder="1" applyAlignment="1">
      <alignment horizontal="center" vertical="top" wrapText="1"/>
      <protection/>
    </xf>
    <xf numFmtId="49" fontId="79" fillId="0" borderId="10" xfId="0" applyNumberFormat="1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49" fontId="5" fillId="0" borderId="0" xfId="54" applyNumberFormat="1" applyFont="1" applyBorder="1" applyAlignment="1">
      <alignment horizontal="center" vertical="top" wrapText="1"/>
      <protection/>
    </xf>
    <xf numFmtId="0" fontId="79" fillId="0" borderId="0" xfId="0" applyFont="1" applyBorder="1" applyAlignment="1">
      <alignment horizontal="left"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5" fillId="0" borderId="0" xfId="54" applyFont="1" applyAlignment="1">
      <alignment horizontal="left" vertical="top"/>
      <protection/>
    </xf>
    <xf numFmtId="0" fontId="79" fillId="35" borderId="11" xfId="0" applyFont="1" applyFill="1" applyBorder="1" applyAlignment="1">
      <alignment vertical="top"/>
    </xf>
    <xf numFmtId="0" fontId="79" fillId="35" borderId="0" xfId="0" applyFont="1" applyFill="1" applyAlignment="1">
      <alignment vertical="top"/>
    </xf>
    <xf numFmtId="0" fontId="90" fillId="0" borderId="0" xfId="0" applyFont="1" applyAlignment="1">
      <alignment horizontal="center" wrapText="1"/>
    </xf>
    <xf numFmtId="49" fontId="17" fillId="0" borderId="0" xfId="54" applyNumberFormat="1" applyFont="1" applyFill="1" applyAlignment="1">
      <alignment horizontal="left"/>
      <protection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90" fillId="0" borderId="0" xfId="0" applyFont="1" applyAlignment="1">
      <alignment wrapText="1"/>
    </xf>
    <xf numFmtId="49" fontId="5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1" fillId="0" borderId="14" xfId="0" applyNumberFormat="1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4" fontId="7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0" fontId="5" fillId="0" borderId="0" xfId="54" applyFont="1" applyBorder="1" applyAlignment="1">
      <alignment vertical="top" wrapText="1"/>
      <protection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4" fontId="91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5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1" fillId="0" borderId="16" xfId="0" applyNumberFormat="1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1" fontId="95" fillId="0" borderId="10" xfId="0" applyNumberFormat="1" applyFont="1" applyBorder="1" applyAlignment="1">
      <alignment horizontal="center" vertical="center" wrapText="1"/>
    </xf>
    <xf numFmtId="0" fontId="91" fillId="35" borderId="15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1" fontId="91" fillId="35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right" vertical="center" wrapText="1"/>
      <protection/>
    </xf>
    <xf numFmtId="0" fontId="5" fillId="0" borderId="10" xfId="54" applyFont="1" applyBorder="1" applyAlignment="1">
      <alignment horizontal="right" wrapText="1"/>
      <protection/>
    </xf>
    <xf numFmtId="0" fontId="5" fillId="0" borderId="10" xfId="54" applyFont="1" applyFill="1" applyBorder="1" applyAlignment="1">
      <alignment horizontal="right" wrapText="1"/>
      <protection/>
    </xf>
    <xf numFmtId="0" fontId="96" fillId="0" borderId="14" xfId="42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91" fillId="0" borderId="14" xfId="0" applyNumberFormat="1" applyFont="1" applyBorder="1" applyAlignment="1">
      <alignment horizontal="center" vertical="center"/>
    </xf>
    <xf numFmtId="0" fontId="37" fillId="0" borderId="14" xfId="42" applyNumberFormat="1" applyFont="1" applyBorder="1" applyAlignment="1" applyProtection="1">
      <alignment horizontal="center" vertical="center" wrapText="1"/>
      <protection/>
    </xf>
    <xf numFmtId="0" fontId="97" fillId="0" borderId="14" xfId="42" applyNumberFormat="1" applyFont="1" applyBorder="1" applyAlignment="1" applyProtection="1">
      <alignment horizontal="center" vertical="center" wrapText="1"/>
      <protection/>
    </xf>
    <xf numFmtId="49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91" fillId="0" borderId="14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Fill="1" applyBorder="1" applyAlignment="1">
      <alignment horizontal="center" vertical="center" wrapText="1"/>
    </xf>
    <xf numFmtId="0" fontId="96" fillId="0" borderId="10" xfId="42" applyNumberFormat="1" applyFont="1" applyFill="1" applyBorder="1" applyAlignment="1" applyProtection="1">
      <alignment horizontal="center" vertical="center" wrapText="1"/>
      <protection/>
    </xf>
    <xf numFmtId="49" fontId="91" fillId="0" borderId="14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6" fillId="0" borderId="10" xfId="42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/>
    </xf>
    <xf numFmtId="49" fontId="36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49" fontId="91" fillId="0" borderId="13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8" xfId="0" applyNumberFormat="1" applyFont="1" applyBorder="1" applyAlignment="1">
      <alignment horizontal="center" vertical="center" wrapText="1"/>
    </xf>
    <xf numFmtId="0" fontId="91" fillId="0" borderId="19" xfId="0" applyNumberFormat="1" applyFont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NumberFormat="1" applyFont="1" applyBorder="1" applyAlignment="1">
      <alignment horizontal="center" vertical="center" wrapText="1"/>
    </xf>
    <xf numFmtId="49" fontId="91" fillId="0" borderId="22" xfId="0" applyNumberFormat="1" applyFont="1" applyBorder="1" applyAlignment="1">
      <alignment horizontal="center" vertical="center" wrapText="1"/>
    </xf>
    <xf numFmtId="0" fontId="96" fillId="0" borderId="10" xfId="42" applyFont="1" applyBorder="1" applyAlignment="1" applyProtection="1">
      <alignment horizontal="center" vertical="center" wrapText="1"/>
      <protection/>
    </xf>
    <xf numFmtId="49" fontId="91" fillId="0" borderId="10" xfId="0" applyNumberFormat="1" applyFont="1" applyBorder="1" applyAlignment="1">
      <alignment horizontal="center" vertical="center" wrapText="1"/>
    </xf>
    <xf numFmtId="0" fontId="96" fillId="0" borderId="10" xfId="42" applyNumberFormat="1" applyFont="1" applyBorder="1" applyAlignment="1" applyProtection="1">
      <alignment horizontal="center" vertical="center" wrapText="1"/>
      <protection/>
    </xf>
    <xf numFmtId="0" fontId="91" fillId="0" borderId="13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96" fillId="0" borderId="10" xfId="42" applyFont="1" applyFill="1" applyBorder="1" applyAlignment="1" applyProtection="1">
      <alignment horizontal="center" vertical="center" wrapText="1"/>
      <protection/>
    </xf>
    <xf numFmtId="49" fontId="91" fillId="0" borderId="10" xfId="0" applyNumberFormat="1" applyFont="1" applyFill="1" applyBorder="1" applyAlignment="1">
      <alignment horizontal="center" vertical="center" wrapText="1"/>
    </xf>
    <xf numFmtId="0" fontId="91" fillId="0" borderId="23" xfId="0" applyNumberFormat="1" applyFont="1" applyBorder="1" applyAlignment="1">
      <alignment horizontal="center" vertical="center" wrapText="1"/>
    </xf>
    <xf numFmtId="49" fontId="5" fillId="0" borderId="0" xfId="54" applyNumberFormat="1" applyFont="1" applyAlignment="1">
      <alignment vertical="center" wrapText="1"/>
      <protection/>
    </xf>
    <xf numFmtId="0" fontId="93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center" wrapText="1"/>
      <protection locked="0"/>
    </xf>
    <xf numFmtId="49" fontId="21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0" borderId="0" xfId="54" applyNumberFormat="1" applyFont="1" applyAlignment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top" wrapText="1"/>
      <protection/>
    </xf>
    <xf numFmtId="0" fontId="79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25" xfId="54" applyFont="1" applyFill="1" applyBorder="1" applyAlignment="1">
      <alignment horizontal="center" vertical="center" wrapText="1"/>
      <protection/>
    </xf>
    <xf numFmtId="0" fontId="3" fillId="0" borderId="26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0" fontId="87" fillId="0" borderId="25" xfId="54" applyFont="1" applyFill="1" applyBorder="1" applyAlignment="1">
      <alignment horizontal="center" vertical="center" wrapText="1"/>
      <protection/>
    </xf>
    <xf numFmtId="0" fontId="87" fillId="0" borderId="28" xfId="54" applyFont="1" applyFill="1" applyBorder="1" applyAlignment="1">
      <alignment horizontal="center" vertical="center" wrapText="1"/>
      <protection/>
    </xf>
    <xf numFmtId="0" fontId="87" fillId="0" borderId="27" xfId="54" applyFont="1" applyFill="1" applyBorder="1" applyAlignment="1">
      <alignment horizontal="center" vertical="center" wrapText="1"/>
      <protection/>
    </xf>
    <xf numFmtId="0" fontId="87" fillId="0" borderId="29" xfId="54" applyFont="1" applyFill="1" applyBorder="1" applyAlignment="1">
      <alignment horizontal="center" vertical="center" wrapText="1"/>
      <protection/>
    </xf>
    <xf numFmtId="0" fontId="87" fillId="0" borderId="15" xfId="54" applyFont="1" applyFill="1" applyBorder="1" applyAlignment="1">
      <alignment horizontal="center" vertical="center" wrapText="1"/>
      <protection/>
    </xf>
    <xf numFmtId="0" fontId="87" fillId="0" borderId="24" xfId="54" applyFont="1" applyFill="1" applyBorder="1" applyAlignment="1">
      <alignment horizontal="center" vertical="center" wrapText="1"/>
      <protection/>
    </xf>
    <xf numFmtId="0" fontId="87" fillId="0" borderId="12" xfId="54" applyFont="1" applyFill="1" applyBorder="1" applyAlignment="1">
      <alignment horizontal="center" vertical="center" wrapText="1"/>
      <protection/>
    </xf>
    <xf numFmtId="0" fontId="3" fillId="0" borderId="28" xfId="54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9" fontId="1" fillId="0" borderId="24" xfId="54" applyNumberFormat="1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wrapText="1"/>
    </xf>
    <xf numFmtId="0" fontId="80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9" fillId="0" borderId="15" xfId="0" applyFont="1" applyBorder="1" applyAlignment="1">
      <alignment horizontal="center" vertical="top"/>
    </xf>
    <xf numFmtId="0" fontId="79" fillId="0" borderId="12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86" fillId="0" borderId="0" xfId="0" applyFont="1" applyBorder="1" applyAlignment="1">
      <alignment horizontal="left" vertical="top" wrapText="1"/>
    </xf>
    <xf numFmtId="0" fontId="8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top" wrapText="1"/>
    </xf>
    <xf numFmtId="0" fontId="82" fillId="0" borderId="11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2" fontId="20" fillId="0" borderId="17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top" wrapText="1"/>
    </xf>
    <xf numFmtId="0" fontId="82" fillId="0" borderId="11" xfId="54" applyFont="1" applyBorder="1" applyAlignment="1">
      <alignment horizontal="center" vertical="top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Процентный 2 2 2" xfId="63"/>
    <cellStyle name="Процентный 2 3" xfId="64"/>
    <cellStyle name="Процентный 2 3 2" xfId="65"/>
    <cellStyle name="Процентный 2 4" xfId="66"/>
    <cellStyle name="Процентный 2 4 2" xfId="67"/>
    <cellStyle name="Процентный 2 5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rhiv-osinniki@mail.ru" TargetMode="External" /><Relationship Id="rId2" Type="http://schemas.openxmlformats.org/officeDocument/2006/relationships/hyperlink" Target="mailto:osn@dsznko.ru" TargetMode="External" /><Relationship Id="rId3" Type="http://schemas.openxmlformats.org/officeDocument/2006/relationships/hyperlink" Target="mailto:cspsd.osin@mail.ru" TargetMode="External" /><Relationship Id="rId4" Type="http://schemas.openxmlformats.org/officeDocument/2006/relationships/hyperlink" Target="mailto:muzuks@mail.ru" TargetMode="External" /><Relationship Id="rId5" Type="http://schemas.openxmlformats.org/officeDocument/2006/relationships/hyperlink" Target="mailto:osnk-sport@yandex.ru" TargetMode="External" /><Relationship Id="rId6" Type="http://schemas.openxmlformats.org/officeDocument/2006/relationships/hyperlink" Target="mailto:osnk-sport@yandex.ru" TargetMode="External" /><Relationship Id="rId7" Type="http://schemas.openxmlformats.org/officeDocument/2006/relationships/hyperlink" Target="mailto:osnk-sport@yandex.ru" TargetMode="External" /><Relationship Id="rId8" Type="http://schemas.openxmlformats.org/officeDocument/2006/relationships/hyperlink" Target="mailto:osnk-sport@yandex.ru" TargetMode="External" /><Relationship Id="rId9" Type="http://schemas.openxmlformats.org/officeDocument/2006/relationships/hyperlink" Target="mailto:osnk-sport@yandex.ru" TargetMode="External" /><Relationship Id="rId10" Type="http://schemas.openxmlformats.org/officeDocument/2006/relationships/hyperlink" Target="mailto:os.school35@mail.ru" TargetMode="External" /><Relationship Id="rId11" Type="http://schemas.openxmlformats.org/officeDocument/2006/relationships/hyperlink" Target="mailto:gymnasium_36@mail,ru" TargetMode="External" /><Relationship Id="rId12" Type="http://schemas.openxmlformats.org/officeDocument/2006/relationships/hyperlink" Target="mailto:buhg.shckola4@yandex.ru" TargetMode="External" /><Relationship Id="rId13" Type="http://schemas.openxmlformats.org/officeDocument/2006/relationships/hyperlink" Target="mailto:kumi.osinniki@mail.ru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PageLayoutView="0" workbookViewId="0" topLeftCell="A4">
      <selection activeCell="R23" sqref="R23"/>
    </sheetView>
  </sheetViews>
  <sheetFormatPr defaultColWidth="9.140625" defaultRowHeight="12.75"/>
  <cols>
    <col min="1" max="1" width="6.28125" style="40" customWidth="1"/>
    <col min="2" max="2" width="30.8515625" style="41" customWidth="1"/>
    <col min="3" max="3" width="7.140625" style="41" customWidth="1"/>
    <col min="4" max="4" width="8.421875" style="41" customWidth="1"/>
    <col min="5" max="5" width="7.8515625" style="41" customWidth="1"/>
    <col min="6" max="6" width="5.8515625" style="41" customWidth="1"/>
    <col min="7" max="7" width="8.8515625" style="41" customWidth="1"/>
    <col min="8" max="8" width="7.57421875" style="41" customWidth="1"/>
    <col min="9" max="9" width="6.7109375" style="41" customWidth="1"/>
    <col min="10" max="10" width="6.00390625" style="41" customWidth="1"/>
    <col min="11" max="12" width="6.421875" style="41" customWidth="1"/>
    <col min="13" max="13" width="7.7109375" style="41" customWidth="1"/>
    <col min="14" max="14" width="8.140625" style="41" customWidth="1"/>
    <col min="15" max="15" width="8.421875" style="41" customWidth="1"/>
    <col min="16" max="16" width="10.140625" style="41" customWidth="1"/>
    <col min="17" max="17" width="11.28125" style="41" customWidth="1"/>
    <col min="18" max="18" width="9.28125" style="41" customWidth="1"/>
    <col min="19" max="19" width="9.8515625" style="41" customWidth="1"/>
    <col min="20" max="20" width="8.421875" style="41" customWidth="1"/>
    <col min="21" max="21" width="11.28125" style="41" customWidth="1"/>
    <col min="22" max="22" width="10.57421875" style="41" customWidth="1"/>
    <col min="23" max="24" width="13.00390625" style="41" customWidth="1"/>
    <col min="25" max="25" width="12.00390625" style="41" customWidth="1"/>
    <col min="26" max="26" width="9.421875" style="41" customWidth="1"/>
    <col min="27" max="16384" width="9.140625" style="41" customWidth="1"/>
  </cols>
  <sheetData>
    <row r="1" spans="1:25" s="9" customFormat="1" ht="12.75" customHeight="1">
      <c r="A1" s="11"/>
      <c r="X1" s="303" t="s">
        <v>32</v>
      </c>
      <c r="Y1" s="303"/>
    </row>
    <row r="2" spans="1:19" s="18" customFormat="1" ht="15.75" customHeight="1">
      <c r="A2" s="17"/>
      <c r="B2" s="304" t="s">
        <v>229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20" customFormat="1" ht="15.75" customHeight="1">
      <c r="A3" s="19"/>
      <c r="C3" s="21"/>
      <c r="D3" s="21"/>
      <c r="E3" s="21"/>
      <c r="F3" s="21" t="s">
        <v>19</v>
      </c>
      <c r="G3" s="305" t="s">
        <v>324</v>
      </c>
      <c r="H3" s="305"/>
      <c r="I3" s="305"/>
      <c r="J3" s="305"/>
      <c r="K3" s="305"/>
      <c r="L3" s="305"/>
      <c r="M3" s="305"/>
      <c r="N3" s="21"/>
      <c r="O3" s="21"/>
      <c r="P3" s="21"/>
      <c r="Q3" s="21"/>
      <c r="R3" s="21"/>
      <c r="S3" s="21"/>
    </row>
    <row r="4" spans="1:19" s="18" customFormat="1" ht="15.75" customHeight="1">
      <c r="A4" s="17"/>
      <c r="B4" s="22"/>
      <c r="C4" s="22"/>
      <c r="D4" s="22"/>
      <c r="E4" s="22"/>
      <c r="F4" s="286" t="s">
        <v>3</v>
      </c>
      <c r="G4" s="286"/>
      <c r="H4" s="286"/>
      <c r="I4" s="286"/>
      <c r="J4" s="286"/>
      <c r="K4" s="286"/>
      <c r="L4" s="286"/>
      <c r="M4" s="286"/>
      <c r="N4" s="286"/>
      <c r="O4" s="22"/>
      <c r="P4" s="22"/>
      <c r="Q4" s="22"/>
      <c r="R4" s="22"/>
      <c r="S4" s="22"/>
    </row>
    <row r="5" spans="1:18" s="18" customFormat="1" ht="12.75">
      <c r="A5" s="23"/>
      <c r="B5" s="24" t="s">
        <v>311</v>
      </c>
      <c r="C5" s="287" t="s">
        <v>319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5"/>
      <c r="O5" s="25"/>
      <c r="P5" s="25"/>
      <c r="Q5" s="25"/>
      <c r="R5" s="25"/>
    </row>
    <row r="6" spans="1:13" s="18" customFormat="1" ht="12.75" customHeight="1">
      <c r="A6" s="23"/>
      <c r="C6" s="288" t="s">
        <v>230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25" s="95" customFormat="1" ht="15.75" customHeight="1">
      <c r="A7" s="94"/>
      <c r="B7" s="96"/>
      <c r="C7" s="306"/>
      <c r="D7" s="306"/>
      <c r="E7" s="306"/>
      <c r="F7" s="306"/>
      <c r="G7" s="306"/>
      <c r="H7" s="306"/>
      <c r="I7" s="97"/>
      <c r="J7" s="97"/>
      <c r="K7" s="97"/>
      <c r="L7" s="97"/>
      <c r="M7" s="97"/>
      <c r="N7" s="97"/>
      <c r="O7" s="97"/>
      <c r="P7" s="97"/>
      <c r="Q7" s="97"/>
      <c r="R7" s="97"/>
      <c r="S7" s="96"/>
      <c r="T7" s="96"/>
      <c r="U7" s="96"/>
      <c r="V7" s="96"/>
      <c r="W7" s="96"/>
      <c r="X7" s="96"/>
      <c r="Y7" s="150" t="s">
        <v>43</v>
      </c>
    </row>
    <row r="8" spans="1:24" s="95" customFormat="1" ht="12.75">
      <c r="A8" s="94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6" ht="21.75" customHeight="1">
      <c r="A9" s="299" t="s">
        <v>1</v>
      </c>
      <c r="B9" s="297" t="s">
        <v>83</v>
      </c>
      <c r="C9" s="296" t="s">
        <v>112</v>
      </c>
      <c r="D9" s="296"/>
      <c r="E9" s="296" t="s">
        <v>241</v>
      </c>
      <c r="F9" s="296" t="s">
        <v>238</v>
      </c>
      <c r="G9" s="296"/>
      <c r="H9" s="296"/>
      <c r="I9" s="296"/>
      <c r="J9" s="296"/>
      <c r="K9" s="296"/>
      <c r="L9" s="296"/>
      <c r="M9" s="293" t="s">
        <v>41</v>
      </c>
      <c r="N9" s="296" t="s">
        <v>95</v>
      </c>
      <c r="O9" s="296"/>
      <c r="P9" s="296"/>
      <c r="Q9" s="296"/>
      <c r="R9" s="296"/>
      <c r="S9" s="296"/>
      <c r="T9" s="296"/>
      <c r="U9" s="293" t="s">
        <v>59</v>
      </c>
      <c r="V9" s="296" t="s">
        <v>60</v>
      </c>
      <c r="W9" s="297" t="s">
        <v>0</v>
      </c>
      <c r="X9" s="297"/>
      <c r="Y9" s="293" t="s">
        <v>113</v>
      </c>
      <c r="Z9" s="293" t="s">
        <v>114</v>
      </c>
    </row>
    <row r="10" spans="1:26" ht="12.75" customHeight="1">
      <c r="A10" s="299"/>
      <c r="B10" s="297"/>
      <c r="C10" s="296"/>
      <c r="D10" s="296"/>
      <c r="E10" s="296"/>
      <c r="F10" s="296" t="s">
        <v>45</v>
      </c>
      <c r="G10" s="296" t="s">
        <v>46</v>
      </c>
      <c r="H10" s="296" t="s">
        <v>16</v>
      </c>
      <c r="I10" s="296"/>
      <c r="J10" s="296"/>
      <c r="K10" s="296"/>
      <c r="L10" s="296"/>
      <c r="M10" s="294"/>
      <c r="N10" s="296" t="s">
        <v>45</v>
      </c>
      <c r="O10" s="296" t="s">
        <v>46</v>
      </c>
      <c r="P10" s="296" t="s">
        <v>16</v>
      </c>
      <c r="Q10" s="296"/>
      <c r="R10" s="296"/>
      <c r="S10" s="296"/>
      <c r="T10" s="296"/>
      <c r="U10" s="294"/>
      <c r="V10" s="296"/>
      <c r="W10" s="297" t="s">
        <v>43</v>
      </c>
      <c r="X10" s="307" t="s">
        <v>17</v>
      </c>
      <c r="Y10" s="294"/>
      <c r="Z10" s="294"/>
    </row>
    <row r="11" spans="1:26" ht="101.25" customHeight="1">
      <c r="A11" s="299"/>
      <c r="B11" s="297"/>
      <c r="C11" s="98" t="s">
        <v>48</v>
      </c>
      <c r="D11" s="98" t="s">
        <v>115</v>
      </c>
      <c r="E11" s="296"/>
      <c r="F11" s="296"/>
      <c r="G11" s="296"/>
      <c r="H11" s="98" t="s">
        <v>42</v>
      </c>
      <c r="I11" s="98" t="s">
        <v>116</v>
      </c>
      <c r="J11" s="98" t="s">
        <v>117</v>
      </c>
      <c r="K11" s="98" t="s">
        <v>118</v>
      </c>
      <c r="L11" s="98" t="s">
        <v>119</v>
      </c>
      <c r="M11" s="295"/>
      <c r="N11" s="296"/>
      <c r="O11" s="296"/>
      <c r="P11" s="98" t="s">
        <v>312</v>
      </c>
      <c r="Q11" s="98" t="s">
        <v>313</v>
      </c>
      <c r="R11" s="98" t="s">
        <v>314</v>
      </c>
      <c r="S11" s="98" t="s">
        <v>315</v>
      </c>
      <c r="T11" s="98" t="s">
        <v>316</v>
      </c>
      <c r="U11" s="295"/>
      <c r="V11" s="296"/>
      <c r="W11" s="297"/>
      <c r="X11" s="308"/>
      <c r="Y11" s="295"/>
      <c r="Z11" s="295"/>
    </row>
    <row r="12" spans="1:26" s="203" customFormat="1" ht="30" customHeight="1">
      <c r="A12" s="200" t="s">
        <v>9</v>
      </c>
      <c r="B12" s="201">
        <v>2</v>
      </c>
      <c r="C12" s="201">
        <v>3</v>
      </c>
      <c r="D12" s="201">
        <v>4</v>
      </c>
      <c r="E12" s="201" t="s">
        <v>239</v>
      </c>
      <c r="F12" s="201">
        <v>6</v>
      </c>
      <c r="G12" s="202" t="s">
        <v>233</v>
      </c>
      <c r="H12" s="201">
        <v>8</v>
      </c>
      <c r="I12" s="201">
        <v>9</v>
      </c>
      <c r="J12" s="201">
        <v>10</v>
      </c>
      <c r="K12" s="201">
        <v>11</v>
      </c>
      <c r="L12" s="201">
        <v>12</v>
      </c>
      <c r="M12" s="201">
        <v>13</v>
      </c>
      <c r="N12" s="201">
        <v>14</v>
      </c>
      <c r="O12" s="201" t="s">
        <v>234</v>
      </c>
      <c r="P12" s="201">
        <v>16</v>
      </c>
      <c r="Q12" s="201">
        <v>17</v>
      </c>
      <c r="R12" s="201">
        <v>18</v>
      </c>
      <c r="S12" s="201">
        <v>19</v>
      </c>
      <c r="T12" s="201">
        <v>20</v>
      </c>
      <c r="U12" s="201">
        <v>21</v>
      </c>
      <c r="V12" s="201">
        <v>22</v>
      </c>
      <c r="W12" s="201" t="s">
        <v>235</v>
      </c>
      <c r="X12" s="201" t="s">
        <v>236</v>
      </c>
      <c r="Y12" s="201">
        <v>25</v>
      </c>
      <c r="Z12" s="201">
        <v>26</v>
      </c>
    </row>
    <row r="13" spans="1:26" ht="21">
      <c r="A13" s="102" t="s">
        <v>9</v>
      </c>
      <c r="B13" s="103" t="s">
        <v>143</v>
      </c>
      <c r="C13" s="136">
        <f>SUM(C14:C16)</f>
        <v>1377</v>
      </c>
      <c r="D13" s="136">
        <f>SUM(D14:D16)</f>
        <v>2</v>
      </c>
      <c r="E13" s="204">
        <f>(H13+I13+J13)/C13</f>
        <v>0.4713144517066086</v>
      </c>
      <c r="F13" s="136">
        <f aca="true" t="shared" si="0" ref="F13:W13">SUM(F14:F16)</f>
        <v>850</v>
      </c>
      <c r="G13" s="136">
        <f t="shared" si="0"/>
        <v>850</v>
      </c>
      <c r="H13" s="136">
        <f t="shared" si="0"/>
        <v>579</v>
      </c>
      <c r="I13" s="136">
        <f t="shared" si="0"/>
        <v>0</v>
      </c>
      <c r="J13" s="136">
        <f t="shared" si="0"/>
        <v>70</v>
      </c>
      <c r="K13" s="136">
        <f t="shared" si="0"/>
        <v>0</v>
      </c>
      <c r="L13" s="136">
        <f t="shared" si="0"/>
        <v>201</v>
      </c>
      <c r="M13" s="136">
        <f t="shared" si="0"/>
        <v>275</v>
      </c>
      <c r="N13" s="105">
        <f t="shared" si="0"/>
        <v>285269.71</v>
      </c>
      <c r="O13" s="105">
        <f t="shared" si="0"/>
        <v>787274.1100000001</v>
      </c>
      <c r="P13" s="105">
        <f t="shared" si="0"/>
        <v>139505.15</v>
      </c>
      <c r="Q13" s="105">
        <f t="shared" si="0"/>
        <v>0</v>
      </c>
      <c r="R13" s="105">
        <f t="shared" si="0"/>
        <v>222866.75</v>
      </c>
      <c r="S13" s="105">
        <f t="shared" si="0"/>
        <v>0</v>
      </c>
      <c r="T13" s="105">
        <f t="shared" si="0"/>
        <v>424902.21</v>
      </c>
      <c r="U13" s="105">
        <f t="shared" si="0"/>
        <v>222866.75</v>
      </c>
      <c r="V13" s="105">
        <f t="shared" si="0"/>
        <v>115292.79000000001</v>
      </c>
      <c r="W13" s="105">
        <f t="shared" si="0"/>
        <v>24212.359999999986</v>
      </c>
      <c r="X13" s="106">
        <f>100-((V13+U13)/(P13+Q13+R13)*100)</f>
        <v>6.681632874955255</v>
      </c>
      <c r="Y13" s="136">
        <f>SUM(Y14:Y16)</f>
        <v>0</v>
      </c>
      <c r="Z13" s="136">
        <f>SUM(Z14:Z16)</f>
        <v>0</v>
      </c>
    </row>
    <row r="14" spans="1:26" ht="12.75">
      <c r="A14" s="102" t="s">
        <v>11</v>
      </c>
      <c r="B14" s="107" t="s">
        <v>156</v>
      </c>
      <c r="C14" s="108"/>
      <c r="D14" s="108"/>
      <c r="E14" s="204" t="e">
        <f>(H14+I14+J14)/C14</f>
        <v>#DIV/0!</v>
      </c>
      <c r="F14" s="108"/>
      <c r="G14" s="109">
        <f>SUM(H14:L14)</f>
        <v>0</v>
      </c>
      <c r="H14" s="110"/>
      <c r="I14" s="110"/>
      <c r="J14" s="110"/>
      <c r="K14" s="110"/>
      <c r="L14" s="110"/>
      <c r="M14" s="111"/>
      <c r="N14" s="112"/>
      <c r="O14" s="113">
        <f>SUM(P14:T14)</f>
        <v>0</v>
      </c>
      <c r="P14" s="112"/>
      <c r="Q14" s="112"/>
      <c r="R14" s="112"/>
      <c r="S14" s="112"/>
      <c r="T14" s="112"/>
      <c r="U14" s="112"/>
      <c r="V14" s="112"/>
      <c r="W14" s="113">
        <f>(P14+Q14+R14)-(V14+U14)</f>
        <v>0</v>
      </c>
      <c r="X14" s="106" t="e">
        <f>100-((V14+U14)/(P14+Q14+R14)*100)</f>
        <v>#DIV/0!</v>
      </c>
      <c r="Y14" s="114"/>
      <c r="Z14" s="114"/>
    </row>
    <row r="15" spans="1:26" ht="12.75">
      <c r="A15" s="102" t="s">
        <v>12</v>
      </c>
      <c r="B15" s="130" t="s">
        <v>142</v>
      </c>
      <c r="C15" s="115">
        <f>89+4+114+11+27+1002+60+30+8+6+26</f>
        <v>1377</v>
      </c>
      <c r="D15" s="108">
        <v>2</v>
      </c>
      <c r="E15" s="204">
        <f>(H15+I15+J15)/C15</f>
        <v>0.4713144517066086</v>
      </c>
      <c r="F15" s="108">
        <f>38+1+35+8+23+511+14+13+4+3+200</f>
        <v>850</v>
      </c>
      <c r="G15" s="109">
        <f>SUM(H15:L15)</f>
        <v>850</v>
      </c>
      <c r="H15" s="110">
        <f>19+1+28+4+4+492+13+13+4+1</f>
        <v>579</v>
      </c>
      <c r="I15" s="110">
        <v>0</v>
      </c>
      <c r="J15" s="110">
        <f>17+5+2+18+1+1+26</f>
        <v>70</v>
      </c>
      <c r="K15" s="110">
        <v>0</v>
      </c>
      <c r="L15" s="110">
        <f>2+2+2+1+18+1+1+174</f>
        <v>201</v>
      </c>
      <c r="M15" s="111">
        <f>9+4+252+10</f>
        <v>275</v>
      </c>
      <c r="N15" s="112">
        <f>11884.4+2503.5+9580+6941.42+198060.4+17648.43+13483.1+13253.12+3017+8898.34</f>
        <v>285269.71</v>
      </c>
      <c r="O15" s="113">
        <f>SUM(P15:T15)</f>
        <v>787274.1100000001</v>
      </c>
      <c r="P15" s="112">
        <f>6961.4+2503.5+8499.72+907.35+71338.26+17480+13276.8+13253.12+3017+2268</f>
        <v>139505.15</v>
      </c>
      <c r="Q15" s="112">
        <v>0</v>
      </c>
      <c r="R15" s="112">
        <f>3113.1+623.36+5663.36+125520+0.88+4772.05+83174</f>
        <v>222866.75</v>
      </c>
      <c r="S15" s="112">
        <v>0</v>
      </c>
      <c r="T15" s="112">
        <f>1809.9+456.9+370.71+1202.16+167.55+206.3+1858.29+418830.4</f>
        <v>424902.21</v>
      </c>
      <c r="U15" s="112">
        <v>222866.75</v>
      </c>
      <c r="V15" s="112">
        <f>5506.3+1648.8+5786.95+703.19+68817.69+13065.86+5208+10112.9+2413.1+2030</f>
        <v>115292.79000000001</v>
      </c>
      <c r="W15" s="113">
        <f>(P15+Q15+R15)-(V15+U15)</f>
        <v>24212.359999999986</v>
      </c>
      <c r="X15" s="106">
        <f>100-((V15+U15)/(P15+Q15+R15)*100)</f>
        <v>6.681632874955255</v>
      </c>
      <c r="Y15" s="114"/>
      <c r="Z15" s="114"/>
    </row>
    <row r="16" spans="1:26" ht="12.75">
      <c r="A16" s="102" t="s">
        <v>13</v>
      </c>
      <c r="B16" s="107" t="s">
        <v>157</v>
      </c>
      <c r="C16" s="115"/>
      <c r="D16" s="108"/>
      <c r="E16" s="204" t="e">
        <f>(H16+I16+J16)/C16</f>
        <v>#DIV/0!</v>
      </c>
      <c r="F16" s="108"/>
      <c r="G16" s="109">
        <f>SUM(H16:L16)</f>
        <v>0</v>
      </c>
      <c r="H16" s="110"/>
      <c r="I16" s="110"/>
      <c r="J16" s="110"/>
      <c r="K16" s="110"/>
      <c r="L16" s="110"/>
      <c r="M16" s="111" t="s">
        <v>18</v>
      </c>
      <c r="N16" s="112"/>
      <c r="O16" s="113">
        <f>SUM(P16:T16)</f>
        <v>0</v>
      </c>
      <c r="P16" s="112"/>
      <c r="Q16" s="112"/>
      <c r="R16" s="112"/>
      <c r="S16" s="112"/>
      <c r="T16" s="112"/>
      <c r="U16" s="112"/>
      <c r="V16" s="112"/>
      <c r="W16" s="113">
        <f>(P16+Q16+R16)-(V16+U16)</f>
        <v>0</v>
      </c>
      <c r="X16" s="106" t="e">
        <f>100-((V16+U16)/(P16+Q16+R16)*100)</f>
        <v>#DIV/0!</v>
      </c>
      <c r="Y16" s="114"/>
      <c r="Z16" s="114"/>
    </row>
    <row r="17" spans="1:26" s="9" customFormat="1" ht="18.75" customHeight="1">
      <c r="A17" s="129" t="s">
        <v>158</v>
      </c>
      <c r="B17" s="12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122"/>
      <c r="U17" s="122"/>
      <c r="V17" s="122"/>
      <c r="W17" s="122"/>
      <c r="X17" s="122"/>
      <c r="Y17" s="122"/>
      <c r="Z17" s="122"/>
    </row>
    <row r="18" spans="1:26" s="9" customFormat="1" ht="21.75" customHeight="1">
      <c r="A18" s="36" t="s">
        <v>10</v>
      </c>
      <c r="B18" s="30" t="s">
        <v>240</v>
      </c>
      <c r="C18" s="3"/>
      <c r="D18" s="26"/>
      <c r="E18" s="204" t="e">
        <f>(H18+I18+J18)/C18</f>
        <v>#DIV/0!</v>
      </c>
      <c r="F18" s="3"/>
      <c r="G18" s="109">
        <f>SUM(H18:L18)</f>
        <v>0</v>
      </c>
      <c r="H18" s="3"/>
      <c r="I18" s="3"/>
      <c r="J18" s="3"/>
      <c r="K18" s="37"/>
      <c r="L18" s="38"/>
      <c r="M18" s="111"/>
      <c r="N18" s="37"/>
      <c r="O18" s="113">
        <f>SUM(P18:T18)</f>
        <v>0</v>
      </c>
      <c r="P18" s="37"/>
      <c r="Q18" s="37"/>
      <c r="R18" s="37"/>
      <c r="S18" s="39"/>
      <c r="T18" s="122"/>
      <c r="U18" s="122"/>
      <c r="V18" s="122"/>
      <c r="W18" s="113">
        <f>(P18+Q18+R18)-(V18+U18)</f>
        <v>0</v>
      </c>
      <c r="X18" s="106" t="e">
        <f>100-((V18+U18)/(P18+Q18+R18)*100)</f>
        <v>#DIV/0!</v>
      </c>
      <c r="Y18" s="122"/>
      <c r="Z18" s="122"/>
    </row>
    <row r="19" spans="1:16" ht="12.75" customHeight="1">
      <c r="A19" s="291" t="s">
        <v>61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21" s="119" customFormat="1" ht="29.25" customHeight="1">
      <c r="A20" s="292" t="s">
        <v>237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118"/>
      <c r="U20" s="118"/>
    </row>
    <row r="21" spans="1:16" s="27" customFormat="1" ht="12.75" customHeight="1">
      <c r="A21" s="289" t="s">
        <v>317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75"/>
    </row>
    <row r="22" spans="1:16" s="53" customFormat="1" ht="12.75" customHeight="1">
      <c r="A22" s="290" t="s">
        <v>125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75"/>
    </row>
    <row r="23" spans="1:15" s="9" customFormat="1" ht="12.75" customHeight="1">
      <c r="A23" s="290" t="s">
        <v>102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</row>
    <row r="24" spans="1:15" s="9" customFormat="1" ht="12.75" customHeight="1">
      <c r="A24" s="290" t="s">
        <v>103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1:21" s="119" customFormat="1" ht="12.75">
      <c r="A25" s="199" t="s">
        <v>231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s="119" customFormat="1" ht="12.75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118"/>
      <c r="U26" s="118"/>
    </row>
    <row r="27" spans="1:24" ht="15.75">
      <c r="A27" s="120" t="s">
        <v>244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13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0" s="9" customFormat="1" ht="15.75" customHeight="1">
      <c r="A29" s="298" t="s">
        <v>321</v>
      </c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5" s="9" customFormat="1" ht="15.75" customHeight="1">
      <c r="A30" s="300" t="s">
        <v>322</v>
      </c>
      <c r="B30" s="300"/>
      <c r="C30" s="28"/>
      <c r="D30" s="28"/>
      <c r="E30" s="10"/>
    </row>
    <row r="31" spans="1:2" s="9" customFormat="1" ht="15.75">
      <c r="A31" s="301" t="s">
        <v>323</v>
      </c>
      <c r="B31" s="301"/>
    </row>
    <row r="32" spans="1:2" ht="15.75" customHeight="1">
      <c r="A32" s="207"/>
      <c r="B32" s="207"/>
    </row>
    <row r="33" spans="1:2" ht="12.75">
      <c r="A33" s="207"/>
      <c r="B33" s="207"/>
    </row>
    <row r="34" spans="1:2" ht="12.75">
      <c r="A34" s="302" t="s">
        <v>320</v>
      </c>
      <c r="B34" s="302"/>
    </row>
    <row r="35" spans="1:2" ht="12.75">
      <c r="A35" s="302"/>
      <c r="B35" s="302"/>
    </row>
  </sheetData>
  <sheetProtection formatCells="0" formatColumns="0" formatRows="0"/>
  <mergeCells count="38">
    <mergeCell ref="A30:B30"/>
    <mergeCell ref="A31:B31"/>
    <mergeCell ref="A34:B35"/>
    <mergeCell ref="X1:Y1"/>
    <mergeCell ref="B2:S2"/>
    <mergeCell ref="G3:M3"/>
    <mergeCell ref="Y9:Y11"/>
    <mergeCell ref="C7:H7"/>
    <mergeCell ref="W10:W11"/>
    <mergeCell ref="X10:X11"/>
    <mergeCell ref="A26:S26"/>
    <mergeCell ref="A24:O24"/>
    <mergeCell ref="A29:J29"/>
    <mergeCell ref="A9:A11"/>
    <mergeCell ref="B9:B11"/>
    <mergeCell ref="C9:D10"/>
    <mergeCell ref="E9:E11"/>
    <mergeCell ref="F9:L9"/>
    <mergeCell ref="Z9:Z11"/>
    <mergeCell ref="F10:F11"/>
    <mergeCell ref="G10:G11"/>
    <mergeCell ref="H10:L10"/>
    <mergeCell ref="N10:N11"/>
    <mergeCell ref="O10:O11"/>
    <mergeCell ref="P10:T10"/>
    <mergeCell ref="U9:U11"/>
    <mergeCell ref="V9:V11"/>
    <mergeCell ref="W9:X9"/>
    <mergeCell ref="F4:N4"/>
    <mergeCell ref="C5:M5"/>
    <mergeCell ref="C6:M6"/>
    <mergeCell ref="A21:O21"/>
    <mergeCell ref="A22:O22"/>
    <mergeCell ref="A23:O23"/>
    <mergeCell ref="A19:P19"/>
    <mergeCell ref="A20:S20"/>
    <mergeCell ref="M9:M11"/>
    <mergeCell ref="N9:T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1">
      <selection activeCell="A1" sqref="A1:F42"/>
    </sheetView>
  </sheetViews>
  <sheetFormatPr defaultColWidth="9.140625" defaultRowHeight="12.75"/>
  <cols>
    <col min="1" max="1" width="7.00390625" style="11" customWidth="1"/>
    <col min="2" max="2" width="16.8515625" style="11" customWidth="1"/>
    <col min="3" max="3" width="28.7109375" style="9" customWidth="1"/>
    <col min="4" max="4" width="23.28125" style="9" customWidth="1"/>
    <col min="5" max="5" width="20.7109375" style="9" customWidth="1"/>
    <col min="6" max="6" width="20.140625" style="9" customWidth="1"/>
    <col min="7" max="7" width="13.421875" style="9" customWidth="1"/>
    <col min="8" max="8" width="13.57421875" style="9" customWidth="1"/>
    <col min="9" max="9" width="22.7109375" style="9" customWidth="1"/>
    <col min="10" max="16384" width="9.140625" style="9" customWidth="1"/>
  </cols>
  <sheetData>
    <row r="1" ht="12.75" customHeight="1">
      <c r="F1" s="61" t="s">
        <v>110</v>
      </c>
    </row>
    <row r="2" spans="8:9" ht="12.75" customHeight="1">
      <c r="H2" s="62"/>
      <c r="I2" s="62"/>
    </row>
    <row r="3" spans="1:8" ht="32.25" customHeight="1">
      <c r="A3" s="8"/>
      <c r="B3" s="353" t="s">
        <v>283</v>
      </c>
      <c r="C3" s="353"/>
      <c r="D3" s="353"/>
      <c r="E3" s="353"/>
      <c r="F3" s="60"/>
      <c r="G3" s="2"/>
      <c r="H3" s="2"/>
    </row>
    <row r="4" spans="1:8" s="4" customFormat="1" ht="15.75">
      <c r="A4" s="63" t="s">
        <v>51</v>
      </c>
      <c r="B4" s="367" t="s">
        <v>318</v>
      </c>
      <c r="C4" s="367"/>
      <c r="D4" s="367"/>
      <c r="E4" s="64"/>
      <c r="F4" s="64"/>
      <c r="G4" s="64"/>
      <c r="H4" s="64"/>
    </row>
    <row r="5" spans="3:9" s="4" customFormat="1" ht="15" customHeight="1">
      <c r="C5" s="31" t="s">
        <v>54</v>
      </c>
      <c r="D5" s="65"/>
      <c r="E5" s="65"/>
      <c r="F5" s="65"/>
      <c r="G5" s="65"/>
      <c r="H5" s="65"/>
      <c r="I5" s="65"/>
    </row>
    <row r="6" spans="3:6" s="4" customFormat="1" ht="15" customHeight="1">
      <c r="C6" s="31"/>
      <c r="D6" s="31"/>
      <c r="E6" s="31"/>
      <c r="F6" s="86" t="s">
        <v>99</v>
      </c>
    </row>
    <row r="7" spans="1:9" ht="80.25" customHeight="1">
      <c r="A7" s="66" t="s">
        <v>2</v>
      </c>
      <c r="B7" s="67" t="s">
        <v>52</v>
      </c>
      <c r="C7" s="66" t="s">
        <v>4</v>
      </c>
      <c r="D7" s="66" t="s">
        <v>98</v>
      </c>
      <c r="E7" s="66" t="s">
        <v>100</v>
      </c>
      <c r="F7" s="66" t="s">
        <v>101</v>
      </c>
      <c r="G7" s="68"/>
      <c r="H7" s="69"/>
      <c r="I7" s="68"/>
    </row>
    <row r="8" spans="1:9" ht="12.75">
      <c r="A8" s="12" t="s">
        <v>9</v>
      </c>
      <c r="B8" s="12" t="s">
        <v>10</v>
      </c>
      <c r="C8" s="70">
        <v>3</v>
      </c>
      <c r="D8" s="85" t="s">
        <v>97</v>
      </c>
      <c r="E8" s="70">
        <v>5</v>
      </c>
      <c r="F8" s="70">
        <v>6</v>
      </c>
      <c r="G8" s="71"/>
      <c r="H8" s="71"/>
      <c r="I8" s="71"/>
    </row>
    <row r="9" spans="1:9" ht="12.75">
      <c r="A9" s="80"/>
      <c r="B9" s="80"/>
      <c r="C9" s="79" t="s">
        <v>67</v>
      </c>
      <c r="D9" s="79">
        <f>E9+F9</f>
        <v>0</v>
      </c>
      <c r="E9" s="79"/>
      <c r="F9" s="79"/>
      <c r="G9" s="71"/>
      <c r="H9" s="71"/>
      <c r="I9" s="71"/>
    </row>
    <row r="10" spans="1:9" ht="24">
      <c r="A10" s="59" t="s">
        <v>9</v>
      </c>
      <c r="B10" s="209" t="s">
        <v>327</v>
      </c>
      <c r="C10" s="209" t="s">
        <v>326</v>
      </c>
      <c r="D10" s="215">
        <f>SUM(E10:F10)</f>
        <v>272.3</v>
      </c>
      <c r="E10" s="215">
        <v>126.8</v>
      </c>
      <c r="F10" s="215">
        <v>145.5</v>
      </c>
      <c r="G10" s="71"/>
      <c r="H10" s="71"/>
      <c r="I10" s="71"/>
    </row>
    <row r="11" spans="1:9" ht="84">
      <c r="A11" s="59" t="s">
        <v>10</v>
      </c>
      <c r="B11" s="218" t="s">
        <v>385</v>
      </c>
      <c r="C11" s="235" t="s">
        <v>445</v>
      </c>
      <c r="D11" s="236">
        <f>SUM(E11:F11)</f>
        <v>12.5</v>
      </c>
      <c r="E11" s="236">
        <v>0</v>
      </c>
      <c r="F11" s="236">
        <v>12.5</v>
      </c>
      <c r="G11" s="71"/>
      <c r="H11" s="71"/>
      <c r="I11" s="71"/>
    </row>
    <row r="12" spans="1:9" ht="48">
      <c r="A12" s="59" t="s">
        <v>14</v>
      </c>
      <c r="B12" s="235" t="s">
        <v>493</v>
      </c>
      <c r="C12" s="236" t="s">
        <v>494</v>
      </c>
      <c r="D12" s="236">
        <f>SUM(E12:F12)</f>
        <v>438.90000000000003</v>
      </c>
      <c r="E12" s="236">
        <v>404.8</v>
      </c>
      <c r="F12" s="236">
        <v>34.1</v>
      </c>
      <c r="G12" s="71"/>
      <c r="H12" s="71"/>
      <c r="I12" s="71"/>
    </row>
    <row r="13" spans="1:9" ht="36">
      <c r="A13" s="59" t="s">
        <v>15</v>
      </c>
      <c r="B13" s="250" t="s">
        <v>482</v>
      </c>
      <c r="C13" s="250" t="s">
        <v>483</v>
      </c>
      <c r="D13" s="215">
        <f>SUM(E13:F13)</f>
        <v>299.14</v>
      </c>
      <c r="E13" s="215">
        <v>14.43</v>
      </c>
      <c r="F13" s="215">
        <v>284.71</v>
      </c>
      <c r="G13" s="71"/>
      <c r="H13" s="71"/>
      <c r="I13" s="71"/>
    </row>
    <row r="14" spans="1:9" ht="36">
      <c r="A14" s="59" t="s">
        <v>21</v>
      </c>
      <c r="B14" s="209" t="s">
        <v>504</v>
      </c>
      <c r="C14" s="209" t="s">
        <v>503</v>
      </c>
      <c r="D14" s="215">
        <f>SUM(E14:F14)</f>
        <v>955.5</v>
      </c>
      <c r="E14" s="215">
        <v>669.3</v>
      </c>
      <c r="F14" s="215">
        <v>286.2</v>
      </c>
      <c r="G14" s="71"/>
      <c r="H14" s="71"/>
      <c r="I14" s="71"/>
    </row>
    <row r="15" spans="1:9" ht="12.75">
      <c r="A15" s="59" t="s">
        <v>62</v>
      </c>
      <c r="B15" s="259"/>
      <c r="C15" s="260" t="s">
        <v>673</v>
      </c>
      <c r="D15" s="260">
        <v>24.864</v>
      </c>
      <c r="E15" s="260">
        <v>0</v>
      </c>
      <c r="F15" s="260">
        <f aca="true" t="shared" si="0" ref="F15:F32">D15</f>
        <v>24.864</v>
      </c>
      <c r="G15" s="71"/>
      <c r="H15" s="71"/>
      <c r="I15" s="71"/>
    </row>
    <row r="16" spans="1:9" ht="12.75">
      <c r="A16" s="59" t="s">
        <v>63</v>
      </c>
      <c r="B16" s="259" t="s">
        <v>551</v>
      </c>
      <c r="C16" s="260" t="s">
        <v>674</v>
      </c>
      <c r="D16" s="260">
        <v>13.323</v>
      </c>
      <c r="E16" s="260">
        <v>0</v>
      </c>
      <c r="F16" s="260">
        <f t="shared" si="0"/>
        <v>13.323</v>
      </c>
      <c r="G16" s="71"/>
      <c r="H16" s="71"/>
      <c r="I16" s="71"/>
    </row>
    <row r="17" spans="1:9" ht="12.75">
      <c r="A17" s="59" t="s">
        <v>183</v>
      </c>
      <c r="B17" s="259" t="s">
        <v>557</v>
      </c>
      <c r="C17" s="260" t="s">
        <v>675</v>
      </c>
      <c r="D17" s="260">
        <v>17.664</v>
      </c>
      <c r="E17" s="260">
        <v>0</v>
      </c>
      <c r="F17" s="260">
        <f t="shared" si="0"/>
        <v>17.664</v>
      </c>
      <c r="G17" s="71"/>
      <c r="H17" s="71"/>
      <c r="I17" s="71"/>
    </row>
    <row r="18" spans="1:9" ht="12.75">
      <c r="A18" s="59" t="s">
        <v>186</v>
      </c>
      <c r="B18" s="259" t="s">
        <v>563</v>
      </c>
      <c r="C18" s="260" t="s">
        <v>676</v>
      </c>
      <c r="D18" s="260">
        <v>16.649</v>
      </c>
      <c r="E18" s="260">
        <v>0</v>
      </c>
      <c r="F18" s="260">
        <f t="shared" si="0"/>
        <v>16.649</v>
      </c>
      <c r="G18" s="71"/>
      <c r="H18" s="71"/>
      <c r="I18" s="71"/>
    </row>
    <row r="19" spans="1:9" ht="12.75">
      <c r="A19" s="59" t="s">
        <v>188</v>
      </c>
      <c r="B19" s="259" t="s">
        <v>569</v>
      </c>
      <c r="C19" s="260" t="s">
        <v>677</v>
      </c>
      <c r="D19" s="260">
        <v>17.123</v>
      </c>
      <c r="E19" s="260">
        <v>0</v>
      </c>
      <c r="F19" s="260">
        <f t="shared" si="0"/>
        <v>17.123</v>
      </c>
      <c r="G19" s="71"/>
      <c r="H19" s="71"/>
      <c r="I19" s="71"/>
    </row>
    <row r="20" spans="1:9" ht="12.75">
      <c r="A20" s="59" t="s">
        <v>191</v>
      </c>
      <c r="B20" s="259" t="s">
        <v>575</v>
      </c>
      <c r="C20" s="260" t="s">
        <v>678</v>
      </c>
      <c r="D20" s="260">
        <v>26.207</v>
      </c>
      <c r="E20" s="260">
        <v>0</v>
      </c>
      <c r="F20" s="260">
        <f t="shared" si="0"/>
        <v>26.207</v>
      </c>
      <c r="G20" s="71"/>
      <c r="H20" s="71"/>
      <c r="I20" s="71"/>
    </row>
    <row r="21" spans="1:9" ht="12.75">
      <c r="A21" s="59" t="s">
        <v>194</v>
      </c>
      <c r="B21" s="257" t="s">
        <v>581</v>
      </c>
      <c r="C21" s="261" t="s">
        <v>679</v>
      </c>
      <c r="D21" s="261">
        <v>5.942</v>
      </c>
      <c r="E21" s="261">
        <v>0</v>
      </c>
      <c r="F21" s="260">
        <f t="shared" si="0"/>
        <v>5.942</v>
      </c>
      <c r="G21" s="71"/>
      <c r="H21" s="71"/>
      <c r="I21" s="71"/>
    </row>
    <row r="22" spans="1:9" ht="12.75">
      <c r="A22" s="59" t="s">
        <v>197</v>
      </c>
      <c r="B22" s="257" t="s">
        <v>587</v>
      </c>
      <c r="C22" s="261" t="s">
        <v>680</v>
      </c>
      <c r="D22" s="261">
        <v>15.827</v>
      </c>
      <c r="E22" s="261">
        <v>0</v>
      </c>
      <c r="F22" s="260">
        <f t="shared" si="0"/>
        <v>15.827</v>
      </c>
      <c r="G22" s="71"/>
      <c r="H22" s="71"/>
      <c r="I22" s="71"/>
    </row>
    <row r="23" spans="1:9" ht="12.75">
      <c r="A23" s="59" t="s">
        <v>200</v>
      </c>
      <c r="B23" s="257" t="s">
        <v>681</v>
      </c>
      <c r="C23" s="261" t="s">
        <v>682</v>
      </c>
      <c r="D23" s="261">
        <v>6.967</v>
      </c>
      <c r="E23" s="261">
        <v>0</v>
      </c>
      <c r="F23" s="260">
        <f t="shared" si="0"/>
        <v>6.967</v>
      </c>
      <c r="G23" s="71"/>
      <c r="H23" s="71"/>
      <c r="I23" s="71"/>
    </row>
    <row r="24" spans="1:9" ht="12.75">
      <c r="A24" s="59" t="s">
        <v>203</v>
      </c>
      <c r="B24" s="257" t="s">
        <v>599</v>
      </c>
      <c r="C24" s="261" t="s">
        <v>683</v>
      </c>
      <c r="D24" s="261">
        <v>14.134</v>
      </c>
      <c r="E24" s="261">
        <v>0</v>
      </c>
      <c r="F24" s="260">
        <f t="shared" si="0"/>
        <v>14.134</v>
      </c>
      <c r="G24" s="71"/>
      <c r="H24" s="71"/>
      <c r="I24" s="71"/>
    </row>
    <row r="25" spans="1:9" ht="12.75">
      <c r="A25" s="59" t="s">
        <v>206</v>
      </c>
      <c r="B25" s="257" t="s">
        <v>605</v>
      </c>
      <c r="C25" s="261" t="s">
        <v>684</v>
      </c>
      <c r="D25" s="261">
        <v>5.512</v>
      </c>
      <c r="E25" s="261">
        <v>0</v>
      </c>
      <c r="F25" s="260">
        <f t="shared" si="0"/>
        <v>5.512</v>
      </c>
      <c r="G25" s="71"/>
      <c r="H25" s="71"/>
      <c r="I25" s="71"/>
    </row>
    <row r="26" spans="1:9" ht="12.75">
      <c r="A26" s="59" t="s">
        <v>208</v>
      </c>
      <c r="B26" s="257" t="s">
        <v>612</v>
      </c>
      <c r="C26" s="261" t="s">
        <v>685</v>
      </c>
      <c r="D26" s="261">
        <v>15.034</v>
      </c>
      <c r="E26" s="261">
        <v>0</v>
      </c>
      <c r="F26" s="260">
        <f t="shared" si="0"/>
        <v>15.034</v>
      </c>
      <c r="G26" s="71"/>
      <c r="H26" s="71"/>
      <c r="I26" s="71"/>
    </row>
    <row r="27" spans="1:9" ht="12.75">
      <c r="A27" s="59" t="s">
        <v>210</v>
      </c>
      <c r="B27" s="257" t="s">
        <v>618</v>
      </c>
      <c r="C27" s="261" t="s">
        <v>686</v>
      </c>
      <c r="D27" s="261">
        <v>14.789</v>
      </c>
      <c r="E27" s="261">
        <v>0</v>
      </c>
      <c r="F27" s="260">
        <f t="shared" si="0"/>
        <v>14.789</v>
      </c>
      <c r="G27" s="71"/>
      <c r="H27" s="71"/>
      <c r="I27" s="71"/>
    </row>
    <row r="28" spans="1:9" ht="12.75">
      <c r="A28" s="59" t="s">
        <v>212</v>
      </c>
      <c r="B28" s="257" t="s">
        <v>624</v>
      </c>
      <c r="C28" s="262" t="s">
        <v>687</v>
      </c>
      <c r="D28" s="262">
        <v>15.869</v>
      </c>
      <c r="E28" s="262">
        <v>0</v>
      </c>
      <c r="F28" s="260">
        <f t="shared" si="0"/>
        <v>15.869</v>
      </c>
      <c r="G28" s="71"/>
      <c r="H28" s="71"/>
      <c r="I28" s="71"/>
    </row>
    <row r="29" spans="1:9" ht="12.75">
      <c r="A29" s="59" t="s">
        <v>214</v>
      </c>
      <c r="B29" s="258" t="s">
        <v>630</v>
      </c>
      <c r="C29" s="262" t="s">
        <v>688</v>
      </c>
      <c r="D29" s="262">
        <v>24.243</v>
      </c>
      <c r="E29" s="262">
        <v>0</v>
      </c>
      <c r="F29" s="260">
        <f t="shared" si="0"/>
        <v>24.243</v>
      </c>
      <c r="G29" s="71"/>
      <c r="H29" s="71"/>
      <c r="I29" s="71"/>
    </row>
    <row r="30" spans="1:9" ht="12.75">
      <c r="A30" s="59" t="s">
        <v>216</v>
      </c>
      <c r="B30" s="258" t="s">
        <v>637</v>
      </c>
      <c r="C30" s="262" t="s">
        <v>689</v>
      </c>
      <c r="D30" s="262">
        <v>30.507</v>
      </c>
      <c r="E30" s="262">
        <v>0</v>
      </c>
      <c r="F30" s="260">
        <f t="shared" si="0"/>
        <v>30.507</v>
      </c>
      <c r="G30" s="71"/>
      <c r="H30" s="71"/>
      <c r="I30" s="71"/>
    </row>
    <row r="31" spans="1:9" ht="12.75">
      <c r="A31" s="59" t="s">
        <v>217</v>
      </c>
      <c r="B31" s="258" t="s">
        <v>643</v>
      </c>
      <c r="C31" s="262" t="s">
        <v>690</v>
      </c>
      <c r="D31" s="262">
        <v>17.922</v>
      </c>
      <c r="E31" s="262">
        <v>0</v>
      </c>
      <c r="F31" s="260">
        <f t="shared" si="0"/>
        <v>17.922</v>
      </c>
      <c r="G31" s="71"/>
      <c r="H31" s="71"/>
      <c r="I31" s="71"/>
    </row>
    <row r="32" spans="1:9" ht="12.75">
      <c r="A32" s="59" t="s">
        <v>219</v>
      </c>
      <c r="B32" s="257" t="s">
        <v>649</v>
      </c>
      <c r="C32" s="262" t="s">
        <v>691</v>
      </c>
      <c r="D32" s="262">
        <v>27.423</v>
      </c>
      <c r="E32" s="262">
        <v>0</v>
      </c>
      <c r="F32" s="260">
        <f t="shared" si="0"/>
        <v>27.423</v>
      </c>
      <c r="G32" s="71"/>
      <c r="H32" s="71"/>
      <c r="I32" s="71"/>
    </row>
    <row r="33" spans="1:9" ht="12.75">
      <c r="A33" s="59" t="s">
        <v>221</v>
      </c>
      <c r="B33" s="264" t="s">
        <v>694</v>
      </c>
      <c r="C33" s="264" t="s">
        <v>695</v>
      </c>
      <c r="D33" s="215">
        <f>SUM(E33:F33)</f>
        <v>331.29999999999995</v>
      </c>
      <c r="E33" s="215">
        <v>176.6</v>
      </c>
      <c r="F33" s="215">
        <v>154.7</v>
      </c>
      <c r="G33" s="71"/>
      <c r="H33" s="71"/>
      <c r="I33" s="71"/>
    </row>
    <row r="34" spans="1:9" ht="12.75">
      <c r="A34" s="59" t="s">
        <v>742</v>
      </c>
      <c r="B34" s="269" t="s">
        <v>706</v>
      </c>
      <c r="C34" s="269" t="s">
        <v>707</v>
      </c>
      <c r="D34" s="215">
        <f>SUM(E34:F34)</f>
        <v>505.65000000000003</v>
      </c>
      <c r="E34" s="215">
        <v>401.17</v>
      </c>
      <c r="F34" s="215">
        <v>104.48</v>
      </c>
      <c r="G34" s="71"/>
      <c r="H34" s="71"/>
      <c r="I34" s="71"/>
    </row>
    <row r="35" spans="1:9" ht="24">
      <c r="A35" s="59" t="s">
        <v>743</v>
      </c>
      <c r="B35" s="267" t="s">
        <v>736</v>
      </c>
      <c r="C35" s="267" t="s">
        <v>735</v>
      </c>
      <c r="D35" s="215">
        <f>SUM(E35:F35)</f>
        <v>207.3</v>
      </c>
      <c r="E35" s="215">
        <v>59.9</v>
      </c>
      <c r="F35" s="215">
        <v>147.4</v>
      </c>
      <c r="G35" s="71"/>
      <c r="H35" s="71"/>
      <c r="I35" s="71"/>
    </row>
    <row r="36" spans="7:9" ht="12.75">
      <c r="G36" s="71"/>
      <c r="H36" s="71"/>
      <c r="I36" s="71"/>
    </row>
    <row r="37" spans="1:9" ht="12.75" customHeight="1">
      <c r="A37" s="369" t="s">
        <v>745</v>
      </c>
      <c r="B37" s="369"/>
      <c r="C37" s="369"/>
      <c r="D37" s="369"/>
      <c r="G37" s="71"/>
      <c r="H37" s="71"/>
      <c r="I37" s="71"/>
    </row>
    <row r="38" spans="1:9" ht="12.75">
      <c r="A38" s="369" t="s">
        <v>744</v>
      </c>
      <c r="B38" s="369"/>
      <c r="C38" s="369"/>
      <c r="D38" s="207"/>
      <c r="G38" s="72"/>
      <c r="H38" s="72"/>
      <c r="I38" s="72"/>
    </row>
    <row r="39" spans="1:4" ht="12.75" customHeight="1">
      <c r="A39" s="369" t="s">
        <v>746</v>
      </c>
      <c r="B39" s="369"/>
      <c r="C39" s="369"/>
      <c r="D39" s="369"/>
    </row>
    <row r="41" spans="1:6" ht="12.75" customHeight="1">
      <c r="A41" s="368" t="s">
        <v>320</v>
      </c>
      <c r="B41" s="368"/>
      <c r="C41" s="368"/>
      <c r="D41" s="207"/>
      <c r="E41" s="73"/>
      <c r="F41" s="73"/>
    </row>
    <row r="42" spans="1:6" ht="15.75">
      <c r="A42" s="368"/>
      <c r="B42" s="368"/>
      <c r="C42" s="368"/>
      <c r="D42" s="207"/>
      <c r="E42" s="243"/>
      <c r="F42" s="243"/>
    </row>
    <row r="43" spans="1:5" ht="12" customHeight="1">
      <c r="A43" s="207"/>
      <c r="B43" s="207"/>
      <c r="C43" s="207"/>
      <c r="D43" s="207"/>
      <c r="E43" s="10"/>
    </row>
    <row r="44" spans="1:4" ht="15.75" customHeight="1">
      <c r="A44" s="207"/>
      <c r="B44" s="207"/>
      <c r="C44" s="207"/>
      <c r="D44" s="207"/>
    </row>
    <row r="45" spans="1:10" ht="18" customHeight="1">
      <c r="A45" s="207"/>
      <c r="B45" s="207"/>
      <c r="C45" s="207"/>
      <c r="D45" s="207"/>
      <c r="G45" s="243"/>
      <c r="H45" s="243"/>
      <c r="I45" s="243"/>
      <c r="J45" s="243"/>
    </row>
    <row r="46" ht="17.25" customHeight="1"/>
    <row r="47" spans="1:3" ht="15.75" customHeight="1">
      <c r="A47" s="282"/>
      <c r="B47" s="282"/>
      <c r="C47" s="282"/>
    </row>
    <row r="48" spans="1:3" ht="12.75">
      <c r="A48" s="282"/>
      <c r="B48" s="282"/>
      <c r="C48" s="282"/>
    </row>
    <row r="50" ht="12.75" customHeight="1"/>
  </sheetData>
  <sheetProtection/>
  <mergeCells count="6">
    <mergeCell ref="A41:C42"/>
    <mergeCell ref="A39:D39"/>
    <mergeCell ref="B3:E3"/>
    <mergeCell ref="B4:D4"/>
    <mergeCell ref="A37:D37"/>
    <mergeCell ref="A38:C38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43.8515625" style="11" customWidth="1"/>
    <col min="2" max="2" width="13.7109375" style="11" customWidth="1"/>
    <col min="3" max="3" width="16.00390625" style="11" customWidth="1"/>
    <col min="4" max="4" width="14.57421875" style="9" customWidth="1"/>
    <col min="5" max="5" width="16.7109375" style="9" customWidth="1"/>
    <col min="6" max="6" width="15.421875" style="9" customWidth="1"/>
    <col min="7" max="7" width="17.57421875" style="9" customWidth="1"/>
    <col min="8" max="8" width="15.140625" style="9" customWidth="1"/>
    <col min="9" max="9" width="13.421875" style="9" customWidth="1"/>
    <col min="10" max="10" width="13.57421875" style="9" customWidth="1"/>
    <col min="11" max="11" width="22.7109375" style="9" customWidth="1"/>
    <col min="12" max="16384" width="9.140625" style="9" customWidth="1"/>
  </cols>
  <sheetData>
    <row r="1" ht="12.75" customHeight="1">
      <c r="G1" s="61" t="s">
        <v>111</v>
      </c>
    </row>
    <row r="2" spans="10:11" ht="12.75" customHeight="1">
      <c r="J2" s="62"/>
      <c r="K2" s="62"/>
    </row>
    <row r="3" spans="1:10" ht="15.75" customHeight="1">
      <c r="A3" s="353" t="s">
        <v>284</v>
      </c>
      <c r="B3" s="353"/>
      <c r="C3" s="353"/>
      <c r="D3" s="353"/>
      <c r="E3" s="353"/>
      <c r="F3" s="353"/>
      <c r="G3" s="353"/>
      <c r="H3" s="2"/>
      <c r="I3" s="2"/>
      <c r="J3" s="2"/>
    </row>
    <row r="4" spans="1:10" s="4" customFormat="1" ht="15.75">
      <c r="A4" s="63" t="s">
        <v>51</v>
      </c>
      <c r="B4" s="355" t="s">
        <v>318</v>
      </c>
      <c r="C4" s="355"/>
      <c r="D4" s="355"/>
      <c r="E4" s="355"/>
      <c r="F4" s="355"/>
      <c r="G4" s="64"/>
      <c r="H4" s="64"/>
      <c r="I4" s="64"/>
      <c r="J4" s="64"/>
    </row>
    <row r="5" spans="4:11" s="4" customFormat="1" ht="15" customHeight="1">
      <c r="D5" s="31" t="s">
        <v>54</v>
      </c>
      <c r="E5" s="65"/>
      <c r="F5" s="65"/>
      <c r="G5" s="65"/>
      <c r="H5" s="65"/>
      <c r="I5" s="65"/>
      <c r="J5" s="65"/>
      <c r="K5" s="65"/>
    </row>
    <row r="6" spans="4:7" s="4" customFormat="1" ht="15" customHeight="1">
      <c r="D6" s="31"/>
      <c r="E6" s="31"/>
      <c r="F6" s="31"/>
      <c r="G6" s="31"/>
    </row>
    <row r="7" spans="1:7" s="4" customFormat="1" ht="48" customHeight="1">
      <c r="A7" s="370" t="s">
        <v>75</v>
      </c>
      <c r="B7" s="372" t="s">
        <v>285</v>
      </c>
      <c r="C7" s="373"/>
      <c r="D7" s="374" t="s">
        <v>286</v>
      </c>
      <c r="E7" s="375"/>
      <c r="F7" s="374" t="s">
        <v>76</v>
      </c>
      <c r="G7" s="375"/>
    </row>
    <row r="8" spans="1:11" ht="75.75" customHeight="1">
      <c r="A8" s="371"/>
      <c r="B8" s="66" t="s">
        <v>74</v>
      </c>
      <c r="C8" s="67" t="s">
        <v>77</v>
      </c>
      <c r="D8" s="66" t="s">
        <v>74</v>
      </c>
      <c r="E8" s="67" t="s">
        <v>78</v>
      </c>
      <c r="F8" s="66" t="s">
        <v>74</v>
      </c>
      <c r="G8" s="67" t="s">
        <v>79</v>
      </c>
      <c r="H8" s="68"/>
      <c r="I8" s="68"/>
      <c r="J8" s="69"/>
      <c r="K8" s="68"/>
    </row>
    <row r="9" spans="1:11" ht="12.75">
      <c r="A9" s="81" t="s">
        <v>9</v>
      </c>
      <c r="B9" s="81" t="s">
        <v>10</v>
      </c>
      <c r="C9" s="81" t="s">
        <v>14</v>
      </c>
      <c r="D9" s="81" t="s">
        <v>15</v>
      </c>
      <c r="E9" s="81" t="s">
        <v>21</v>
      </c>
      <c r="F9" s="81" t="s">
        <v>62</v>
      </c>
      <c r="G9" s="81" t="s">
        <v>63</v>
      </c>
      <c r="H9" s="71"/>
      <c r="I9" s="71"/>
      <c r="J9" s="71"/>
      <c r="K9" s="71"/>
    </row>
    <row r="10" spans="1:11" ht="48.75" customHeight="1">
      <c r="A10" s="82" t="s">
        <v>80</v>
      </c>
      <c r="B10" s="59" t="s">
        <v>702</v>
      </c>
      <c r="C10" s="59" t="s">
        <v>723</v>
      </c>
      <c r="D10" s="215">
        <v>88</v>
      </c>
      <c r="E10" s="215">
        <v>5244.93</v>
      </c>
      <c r="F10" s="215"/>
      <c r="G10" s="215"/>
      <c r="H10" s="71"/>
      <c r="I10" s="71"/>
      <c r="J10" s="71"/>
      <c r="K10" s="71"/>
    </row>
    <row r="11" spans="1:11" ht="31.5">
      <c r="A11" s="82" t="s">
        <v>81</v>
      </c>
      <c r="B11" s="59" t="s">
        <v>724</v>
      </c>
      <c r="C11" s="59" t="s">
        <v>725</v>
      </c>
      <c r="D11" s="215">
        <v>89</v>
      </c>
      <c r="E11" s="215">
        <v>2088.27</v>
      </c>
      <c r="F11" s="215"/>
      <c r="G11" s="215"/>
      <c r="H11" s="71"/>
      <c r="I11" s="71"/>
      <c r="J11" s="71"/>
      <c r="K11" s="71"/>
    </row>
    <row r="12" spans="1:11" ht="99.75" customHeight="1">
      <c r="A12" s="125" t="s">
        <v>141</v>
      </c>
      <c r="B12" s="59" t="s">
        <v>703</v>
      </c>
      <c r="C12" s="59" t="s">
        <v>704</v>
      </c>
      <c r="D12" s="215">
        <v>248</v>
      </c>
      <c r="E12" s="215">
        <v>20254.51</v>
      </c>
      <c r="F12" s="215">
        <v>1</v>
      </c>
      <c r="G12" s="215">
        <v>57.2</v>
      </c>
      <c r="H12" s="71"/>
      <c r="I12" s="71"/>
      <c r="J12" s="71"/>
      <c r="K12" s="71"/>
    </row>
    <row r="13" ht="12.75">
      <c r="C13" s="16"/>
    </row>
    <row r="14" ht="12.75">
      <c r="C14" s="16"/>
    </row>
    <row r="15" ht="12" customHeight="1"/>
    <row r="16" spans="1:10" ht="15.75">
      <c r="A16" s="298" t="s">
        <v>321</v>
      </c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5" ht="14.25" customHeight="1">
      <c r="A17" s="300" t="s">
        <v>322</v>
      </c>
      <c r="B17" s="300"/>
      <c r="C17" s="28"/>
      <c r="D17" s="28"/>
      <c r="E17" s="10"/>
    </row>
    <row r="18" spans="1:3" ht="15.75">
      <c r="A18" s="301" t="s">
        <v>323</v>
      </c>
      <c r="B18" s="301"/>
      <c r="C18" s="9"/>
    </row>
    <row r="20" spans="1:2" ht="12.75">
      <c r="A20" s="302" t="s">
        <v>320</v>
      </c>
      <c r="B20" s="302"/>
    </row>
    <row r="21" spans="1:2" ht="12.75">
      <c r="A21" s="302"/>
      <c r="B21" s="302"/>
    </row>
  </sheetData>
  <sheetProtection/>
  <mergeCells count="10">
    <mergeCell ref="A16:J16"/>
    <mergeCell ref="A17:B17"/>
    <mergeCell ref="A18:B18"/>
    <mergeCell ref="A20:B21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:J41"/>
    </sheetView>
  </sheetViews>
  <sheetFormatPr defaultColWidth="9.140625" defaultRowHeight="12.75"/>
  <cols>
    <col min="1" max="1" width="7.00390625" style="167" customWidth="1"/>
    <col min="2" max="2" width="35.421875" style="167" customWidth="1"/>
    <col min="3" max="4" width="20.57421875" style="168" customWidth="1"/>
    <col min="5" max="5" width="29.00390625" style="168" customWidth="1"/>
    <col min="6" max="6" width="15.140625" style="168" customWidth="1"/>
    <col min="7" max="16384" width="9.140625" style="168" customWidth="1"/>
  </cols>
  <sheetData>
    <row r="1" ht="12.75">
      <c r="E1" s="169" t="s">
        <v>166</v>
      </c>
    </row>
    <row r="3" spans="1:6" ht="33" customHeight="1">
      <c r="A3" s="170"/>
      <c r="B3" s="313" t="s">
        <v>228</v>
      </c>
      <c r="C3" s="313"/>
      <c r="D3" s="313"/>
      <c r="E3" s="313"/>
      <c r="F3" s="171"/>
    </row>
    <row r="4" spans="1:6" s="45" customFormat="1" ht="15.75">
      <c r="A4" s="44" t="s">
        <v>51</v>
      </c>
      <c r="B4" s="376" t="s">
        <v>318</v>
      </c>
      <c r="C4" s="376"/>
      <c r="D4" s="376"/>
      <c r="E4" s="376"/>
      <c r="F4" s="172"/>
    </row>
    <row r="5" spans="3:6" s="45" customFormat="1" ht="15">
      <c r="C5" s="31" t="s">
        <v>54</v>
      </c>
      <c r="D5" s="166"/>
      <c r="E5" s="173"/>
      <c r="F5" s="173"/>
    </row>
    <row r="6" spans="3:5" s="45" customFormat="1" ht="15">
      <c r="C6" s="166"/>
      <c r="D6" s="166"/>
      <c r="E6" s="166"/>
    </row>
    <row r="8" spans="1:5" ht="15.75">
      <c r="A8" s="174" t="s">
        <v>2</v>
      </c>
      <c r="B8" s="175" t="s">
        <v>167</v>
      </c>
      <c r="C8" s="174" t="s">
        <v>168</v>
      </c>
      <c r="D8" s="174"/>
      <c r="E8" s="174" t="s">
        <v>36</v>
      </c>
    </row>
    <row r="9" spans="1:5" ht="105">
      <c r="A9" s="176" t="s">
        <v>9</v>
      </c>
      <c r="B9" s="177" t="s">
        <v>169</v>
      </c>
      <c r="C9" s="178" t="s">
        <v>170</v>
      </c>
      <c r="D9" s="178">
        <f>3+1+1+1+1+1+13+1+1+1+1</f>
        <v>25</v>
      </c>
      <c r="E9" s="179" t="s">
        <v>171</v>
      </c>
    </row>
    <row r="10" spans="1:5" ht="63">
      <c r="A10" s="176" t="s">
        <v>10</v>
      </c>
      <c r="B10" s="177" t="s">
        <v>172</v>
      </c>
      <c r="C10" s="178" t="s">
        <v>170</v>
      </c>
      <c r="D10" s="178">
        <f>1+10+1+1+1+1+1+1+1+5+21+1+1+1+1+1</f>
        <v>49</v>
      </c>
      <c r="E10" s="180" t="s">
        <v>173</v>
      </c>
    </row>
    <row r="11" spans="1:5" ht="105">
      <c r="A11" s="176" t="s">
        <v>14</v>
      </c>
      <c r="B11" s="181" t="s">
        <v>174</v>
      </c>
      <c r="C11" s="178" t="s">
        <v>170</v>
      </c>
      <c r="D11" s="178">
        <v>3</v>
      </c>
      <c r="E11" s="179" t="s">
        <v>171</v>
      </c>
    </row>
    <row r="12" spans="1:5" ht="60">
      <c r="A12" s="176" t="s">
        <v>15</v>
      </c>
      <c r="B12" s="181" t="s">
        <v>175</v>
      </c>
      <c r="C12" s="178" t="s">
        <v>170</v>
      </c>
      <c r="D12" s="178">
        <v>6</v>
      </c>
      <c r="E12" s="179" t="s">
        <v>176</v>
      </c>
    </row>
    <row r="13" spans="1:5" ht="90">
      <c r="A13" s="176" t="s">
        <v>21</v>
      </c>
      <c r="B13" s="182" t="s">
        <v>177</v>
      </c>
      <c r="C13" s="178" t="s">
        <v>170</v>
      </c>
      <c r="D13" s="178">
        <f>4+1+1+19+3+1+2</f>
        <v>31</v>
      </c>
      <c r="E13" s="177" t="s">
        <v>171</v>
      </c>
    </row>
    <row r="14" spans="1:5" ht="75">
      <c r="A14" s="176" t="s">
        <v>62</v>
      </c>
      <c r="B14" s="182" t="s">
        <v>178</v>
      </c>
      <c r="C14" s="183" t="s">
        <v>170</v>
      </c>
      <c r="D14" s="183">
        <v>150</v>
      </c>
      <c r="E14" s="177" t="s">
        <v>179</v>
      </c>
    </row>
    <row r="15" spans="1:5" ht="75">
      <c r="A15" s="176" t="s">
        <v>63</v>
      </c>
      <c r="B15" s="184" t="s">
        <v>180</v>
      </c>
      <c r="C15" s="178" t="s">
        <v>181</v>
      </c>
      <c r="D15" s="178"/>
      <c r="E15" s="177" t="s">
        <v>182</v>
      </c>
    </row>
    <row r="16" spans="1:5" ht="45">
      <c r="A16" s="176" t="s">
        <v>183</v>
      </c>
      <c r="B16" s="184" t="s">
        <v>184</v>
      </c>
      <c r="C16" s="183" t="s">
        <v>43</v>
      </c>
      <c r="D16" s="183"/>
      <c r="E16" s="177" t="s">
        <v>185</v>
      </c>
    </row>
    <row r="17" spans="1:5" ht="60">
      <c r="A17" s="176" t="s">
        <v>186</v>
      </c>
      <c r="B17" s="184" t="s">
        <v>187</v>
      </c>
      <c r="C17" s="178" t="s">
        <v>181</v>
      </c>
      <c r="D17" s="178"/>
      <c r="E17" s="185"/>
    </row>
    <row r="18" spans="1:5" ht="60">
      <c r="A18" s="176" t="s">
        <v>188</v>
      </c>
      <c r="B18" s="184" t="s">
        <v>189</v>
      </c>
      <c r="C18" s="186" t="s">
        <v>43</v>
      </c>
      <c r="D18" s="186"/>
      <c r="E18" s="177" t="s">
        <v>190</v>
      </c>
    </row>
    <row r="19" spans="1:5" ht="75">
      <c r="A19" s="176" t="s">
        <v>191</v>
      </c>
      <c r="B19" s="184" t="s">
        <v>192</v>
      </c>
      <c r="C19" s="178" t="s">
        <v>170</v>
      </c>
      <c r="D19" s="178">
        <f>17+1+1</f>
        <v>19</v>
      </c>
      <c r="E19" s="179" t="s">
        <v>193</v>
      </c>
    </row>
    <row r="20" spans="1:5" ht="60">
      <c r="A20" s="176" t="s">
        <v>194</v>
      </c>
      <c r="B20" s="184" t="s">
        <v>195</v>
      </c>
      <c r="C20" s="178" t="s">
        <v>170</v>
      </c>
      <c r="D20" s="178">
        <f>1+12+1+1+1+1+1+1+1+5+22+1+1+1+1+1</f>
        <v>52</v>
      </c>
      <c r="E20" s="179" t="s">
        <v>196</v>
      </c>
    </row>
    <row r="21" spans="1:5" ht="75">
      <c r="A21" s="176" t="s">
        <v>197</v>
      </c>
      <c r="B21" s="177" t="s">
        <v>198</v>
      </c>
      <c r="C21" s="178" t="s">
        <v>170</v>
      </c>
      <c r="D21" s="178"/>
      <c r="E21" s="179" t="s">
        <v>199</v>
      </c>
    </row>
    <row r="22" spans="1:5" ht="60">
      <c r="A22" s="176" t="s">
        <v>200</v>
      </c>
      <c r="B22" s="177" t="s">
        <v>201</v>
      </c>
      <c r="C22" s="178" t="s">
        <v>170</v>
      </c>
      <c r="D22" s="178">
        <v>1</v>
      </c>
      <c r="E22" s="179" t="s">
        <v>202</v>
      </c>
    </row>
    <row r="23" spans="1:5" ht="90">
      <c r="A23" s="176" t="s">
        <v>203</v>
      </c>
      <c r="B23" s="182" t="s">
        <v>204</v>
      </c>
      <c r="C23" s="187" t="s">
        <v>181</v>
      </c>
      <c r="D23" s="188"/>
      <c r="E23" s="188" t="s">
        <v>205</v>
      </c>
    </row>
    <row r="24" spans="1:5" ht="45">
      <c r="A24" s="176" t="s">
        <v>206</v>
      </c>
      <c r="B24" s="182" t="s">
        <v>207</v>
      </c>
      <c r="C24" s="187" t="s">
        <v>181</v>
      </c>
      <c r="D24" s="188"/>
      <c r="E24" s="188"/>
    </row>
    <row r="25" spans="1:5" ht="30">
      <c r="A25" s="176" t="s">
        <v>208</v>
      </c>
      <c r="B25" s="182" t="s">
        <v>209</v>
      </c>
      <c r="C25" s="187" t="s">
        <v>181</v>
      </c>
      <c r="D25" s="188"/>
      <c r="E25" s="188"/>
    </row>
    <row r="26" spans="1:5" ht="45">
      <c r="A26" s="176" t="s">
        <v>210</v>
      </c>
      <c r="B26" s="182" t="s">
        <v>211</v>
      </c>
      <c r="C26" s="187" t="s">
        <v>181</v>
      </c>
      <c r="D26" s="188"/>
      <c r="E26" s="188"/>
    </row>
    <row r="27" spans="1:5" ht="75">
      <c r="A27" s="176" t="s">
        <v>212</v>
      </c>
      <c r="B27" s="182" t="s">
        <v>213</v>
      </c>
      <c r="C27" s="187" t="s">
        <v>181</v>
      </c>
      <c r="D27" s="188">
        <v>70</v>
      </c>
      <c r="E27" s="188"/>
    </row>
    <row r="28" spans="1:5" ht="75">
      <c r="A28" s="176" t="s">
        <v>214</v>
      </c>
      <c r="B28" s="182" t="s">
        <v>215</v>
      </c>
      <c r="C28" s="187" t="s">
        <v>181</v>
      </c>
      <c r="D28" s="188"/>
      <c r="E28" s="188"/>
    </row>
    <row r="29" spans="1:5" ht="60">
      <c r="A29" s="176" t="s">
        <v>216</v>
      </c>
      <c r="B29" s="182" t="s">
        <v>223</v>
      </c>
      <c r="C29" s="187" t="s">
        <v>181</v>
      </c>
      <c r="D29" s="188"/>
      <c r="E29" s="189" t="s">
        <v>205</v>
      </c>
    </row>
    <row r="30" spans="1:5" ht="30">
      <c r="A30" s="176" t="s">
        <v>217</v>
      </c>
      <c r="B30" s="182" t="s">
        <v>218</v>
      </c>
      <c r="C30" s="188" t="s">
        <v>181</v>
      </c>
      <c r="D30" s="216">
        <f>27+76+5+4+8+45+55+19+579+22+19+9+8+35</f>
        <v>911</v>
      </c>
      <c r="E30" s="189"/>
    </row>
    <row r="31" spans="1:5" ht="45">
      <c r="A31" s="176" t="s">
        <v>219</v>
      </c>
      <c r="B31" s="182" t="s">
        <v>220</v>
      </c>
      <c r="C31" s="188" t="s">
        <v>181</v>
      </c>
      <c r="D31" s="216">
        <f>6+11+3+3+2+39+4+66+1+2</f>
        <v>137</v>
      </c>
      <c r="E31" s="189"/>
    </row>
    <row r="32" spans="1:5" ht="75">
      <c r="A32" s="176" t="s">
        <v>221</v>
      </c>
      <c r="B32" s="182" t="s">
        <v>222</v>
      </c>
      <c r="C32" s="188" t="s">
        <v>181</v>
      </c>
      <c r="D32" s="188">
        <f>3+3+3+4+3</f>
        <v>16</v>
      </c>
      <c r="E32" s="189"/>
    </row>
    <row r="33" spans="1:5" ht="15">
      <c r="A33" s="190"/>
      <c r="B33" s="191"/>
      <c r="C33" s="192"/>
      <c r="D33" s="193"/>
      <c r="E33" s="194"/>
    </row>
    <row r="35" spans="2:5" ht="12.75">
      <c r="B35" s="195"/>
      <c r="C35" s="195"/>
      <c r="D35" s="195"/>
      <c r="E35" s="217"/>
    </row>
    <row r="36" spans="1:10" ht="15.75">
      <c r="A36" s="298" t="s">
        <v>321</v>
      </c>
      <c r="B36" s="298"/>
      <c r="C36" s="298"/>
      <c r="D36" s="298"/>
      <c r="E36" s="298"/>
      <c r="F36" s="298"/>
      <c r="G36" s="298"/>
      <c r="H36" s="298"/>
      <c r="I36" s="298"/>
      <c r="J36" s="298"/>
    </row>
    <row r="37" spans="1:10" ht="15.75">
      <c r="A37" s="300" t="s">
        <v>322</v>
      </c>
      <c r="B37" s="300"/>
      <c r="C37" s="28"/>
      <c r="D37" s="28"/>
      <c r="E37" s="10"/>
      <c r="F37" s="9"/>
      <c r="G37" s="9"/>
      <c r="H37" s="9"/>
      <c r="I37" s="9"/>
      <c r="J37" s="9"/>
    </row>
    <row r="38" spans="1:10" ht="15.75">
      <c r="A38" s="301" t="s">
        <v>323</v>
      </c>
      <c r="B38" s="301"/>
      <c r="C38" s="9"/>
      <c r="D38" s="9"/>
      <c r="E38" s="9"/>
      <c r="F38" s="9"/>
      <c r="G38" s="9"/>
      <c r="H38" s="9"/>
      <c r="I38" s="9"/>
      <c r="J38" s="9"/>
    </row>
    <row r="40" spans="1:2" ht="12.75">
      <c r="A40" s="302" t="s">
        <v>320</v>
      </c>
      <c r="B40" s="302"/>
    </row>
    <row r="41" spans="1:2" ht="12.75">
      <c r="A41" s="302"/>
      <c r="B41" s="302"/>
    </row>
    <row r="42" ht="12.75">
      <c r="B42" s="168"/>
    </row>
  </sheetData>
  <sheetProtection/>
  <mergeCells count="6">
    <mergeCell ref="B3:E3"/>
    <mergeCell ref="B4:E4"/>
    <mergeCell ref="A36:J36"/>
    <mergeCell ref="A37:B37"/>
    <mergeCell ref="A38:B38"/>
    <mergeCell ref="A40:B4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6.28125" style="40" customWidth="1"/>
    <col min="2" max="2" width="25.421875" style="41" customWidth="1"/>
    <col min="3" max="3" width="10.28125" style="41" customWidth="1"/>
    <col min="4" max="4" width="7.140625" style="41" customWidth="1"/>
    <col min="5" max="5" width="8.421875" style="41" customWidth="1"/>
    <col min="6" max="6" width="7.8515625" style="41" customWidth="1"/>
    <col min="7" max="7" width="5.8515625" style="41" customWidth="1"/>
    <col min="8" max="8" width="8.8515625" style="41" customWidth="1"/>
    <col min="9" max="9" width="7.57421875" style="41" customWidth="1"/>
    <col min="10" max="10" width="6.7109375" style="41" customWidth="1"/>
    <col min="11" max="11" width="6.00390625" style="41" customWidth="1"/>
    <col min="12" max="13" width="6.421875" style="41" customWidth="1"/>
    <col min="14" max="14" width="7.7109375" style="41" customWidth="1"/>
    <col min="15" max="15" width="8.140625" style="41" customWidth="1"/>
    <col min="16" max="16" width="8.421875" style="41" customWidth="1"/>
    <col min="17" max="17" width="10.140625" style="41" customWidth="1"/>
    <col min="18" max="18" width="11.28125" style="41" customWidth="1"/>
    <col min="19" max="19" width="9.28125" style="41" customWidth="1"/>
    <col min="20" max="20" width="9.8515625" style="41" customWidth="1"/>
    <col min="21" max="21" width="8.421875" style="41" customWidth="1"/>
    <col min="22" max="22" width="11.28125" style="41" customWidth="1"/>
    <col min="23" max="23" width="10.57421875" style="41" customWidth="1"/>
    <col min="24" max="24" width="10.421875" style="41" customWidth="1"/>
    <col min="25" max="25" width="13.00390625" style="41" customWidth="1"/>
    <col min="26" max="26" width="12.00390625" style="41" customWidth="1"/>
    <col min="27" max="27" width="9.421875" style="41" customWidth="1"/>
    <col min="28" max="28" width="9.140625" style="41" customWidth="1"/>
    <col min="29" max="29" width="18.00390625" style="41" customWidth="1"/>
    <col min="30" max="16384" width="9.140625" style="41" customWidth="1"/>
  </cols>
  <sheetData>
    <row r="1" spans="1:25" s="9" customFormat="1" ht="12.75" customHeight="1">
      <c r="A1" s="11"/>
      <c r="X1" s="303" t="s">
        <v>82</v>
      </c>
      <c r="Y1" s="303"/>
    </row>
    <row r="2" spans="1:21" s="18" customFormat="1" ht="15.75">
      <c r="A2" s="17"/>
      <c r="B2" s="304" t="s">
        <v>232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2" s="20" customFormat="1" ht="15.75" customHeight="1">
      <c r="A3" s="19"/>
      <c r="D3" s="21"/>
      <c r="E3" s="21"/>
      <c r="F3" s="21"/>
      <c r="G3" s="21"/>
      <c r="H3" s="21" t="s">
        <v>19</v>
      </c>
      <c r="I3" s="305" t="s">
        <v>324</v>
      </c>
      <c r="J3" s="305"/>
      <c r="K3" s="305"/>
      <c r="L3" s="305"/>
      <c r="M3" s="305"/>
      <c r="N3" s="305"/>
      <c r="O3" s="305"/>
      <c r="P3" s="21"/>
      <c r="Q3" s="21"/>
      <c r="R3" s="21"/>
      <c r="S3" s="21"/>
      <c r="T3" s="21"/>
      <c r="U3" s="21"/>
      <c r="V3" s="21"/>
    </row>
    <row r="4" spans="1:22" s="18" customFormat="1" ht="15" customHeight="1">
      <c r="A4" s="17"/>
      <c r="B4" s="22"/>
      <c r="C4" s="22"/>
      <c r="D4" s="22"/>
      <c r="E4" s="22"/>
      <c r="F4" s="22"/>
      <c r="G4" s="22"/>
      <c r="H4" s="286" t="s">
        <v>3</v>
      </c>
      <c r="I4" s="286"/>
      <c r="J4" s="286"/>
      <c r="K4" s="286"/>
      <c r="L4" s="286"/>
      <c r="M4" s="286"/>
      <c r="N4" s="286"/>
      <c r="O4" s="286"/>
      <c r="P4" s="286"/>
      <c r="Q4" s="22"/>
      <c r="R4" s="22"/>
      <c r="S4" s="22"/>
      <c r="T4" s="22"/>
      <c r="U4" s="22"/>
      <c r="V4" s="22"/>
    </row>
    <row r="5" spans="1:26" s="95" customFormat="1" ht="15.75" customHeight="1">
      <c r="A5" s="94"/>
      <c r="B5" s="96"/>
      <c r="C5" s="96"/>
      <c r="D5" s="306"/>
      <c r="E5" s="306"/>
      <c r="F5" s="306"/>
      <c r="G5" s="306"/>
      <c r="H5" s="306"/>
      <c r="I5" s="306"/>
      <c r="J5" s="97"/>
      <c r="K5" s="97"/>
      <c r="L5" s="97"/>
      <c r="M5" s="97"/>
      <c r="N5" s="97"/>
      <c r="O5" s="97"/>
      <c r="P5" s="97"/>
      <c r="Q5" s="97"/>
      <c r="R5" s="97"/>
      <c r="S5" s="97"/>
      <c r="T5" s="96"/>
      <c r="U5" s="96"/>
      <c r="V5" s="96"/>
      <c r="W5" s="96"/>
      <c r="X5" s="96"/>
      <c r="Y5" s="96"/>
      <c r="Z5" s="150" t="s">
        <v>43</v>
      </c>
    </row>
    <row r="6" spans="1:25" s="95" customFormat="1" ht="12.75">
      <c r="A6" s="94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9" ht="21.75" customHeight="1">
      <c r="A7" s="299" t="s">
        <v>1</v>
      </c>
      <c r="B7" s="297" t="s">
        <v>83</v>
      </c>
      <c r="C7" s="309" t="s">
        <v>84</v>
      </c>
      <c r="D7" s="296" t="s">
        <v>112</v>
      </c>
      <c r="E7" s="296"/>
      <c r="F7" s="296" t="s">
        <v>241</v>
      </c>
      <c r="G7" s="296" t="s">
        <v>238</v>
      </c>
      <c r="H7" s="296"/>
      <c r="I7" s="296"/>
      <c r="J7" s="296"/>
      <c r="K7" s="296"/>
      <c r="L7" s="296"/>
      <c r="M7" s="296"/>
      <c r="N7" s="293" t="s">
        <v>41</v>
      </c>
      <c r="O7" s="296" t="s">
        <v>95</v>
      </c>
      <c r="P7" s="296"/>
      <c r="Q7" s="296"/>
      <c r="R7" s="296"/>
      <c r="S7" s="296"/>
      <c r="T7" s="296"/>
      <c r="U7" s="296"/>
      <c r="V7" s="293" t="s">
        <v>59</v>
      </c>
      <c r="W7" s="296" t="s">
        <v>60</v>
      </c>
      <c r="X7" s="297" t="s">
        <v>0</v>
      </c>
      <c r="Y7" s="297"/>
      <c r="Z7" s="293" t="s">
        <v>113</v>
      </c>
      <c r="AA7" s="293" t="s">
        <v>114</v>
      </c>
      <c r="AB7" s="310" t="s">
        <v>85</v>
      </c>
      <c r="AC7" s="310" t="s">
        <v>126</v>
      </c>
    </row>
    <row r="8" spans="1:29" ht="12.75">
      <c r="A8" s="299"/>
      <c r="B8" s="297"/>
      <c r="C8" s="309"/>
      <c r="D8" s="296"/>
      <c r="E8" s="296"/>
      <c r="F8" s="296"/>
      <c r="G8" s="296" t="s">
        <v>45</v>
      </c>
      <c r="H8" s="296" t="s">
        <v>46</v>
      </c>
      <c r="I8" s="296" t="s">
        <v>16</v>
      </c>
      <c r="J8" s="296"/>
      <c r="K8" s="296"/>
      <c r="L8" s="296"/>
      <c r="M8" s="296"/>
      <c r="N8" s="294"/>
      <c r="O8" s="296" t="s">
        <v>45</v>
      </c>
      <c r="P8" s="296" t="s">
        <v>46</v>
      </c>
      <c r="Q8" s="296" t="s">
        <v>16</v>
      </c>
      <c r="R8" s="296"/>
      <c r="S8" s="296"/>
      <c r="T8" s="296"/>
      <c r="U8" s="296"/>
      <c r="V8" s="294"/>
      <c r="W8" s="296"/>
      <c r="X8" s="297" t="s">
        <v>43</v>
      </c>
      <c r="Y8" s="307" t="s">
        <v>17</v>
      </c>
      <c r="Z8" s="294"/>
      <c r="AA8" s="294"/>
      <c r="AB8" s="311"/>
      <c r="AC8" s="311"/>
    </row>
    <row r="9" spans="1:29" ht="101.25" customHeight="1">
      <c r="A9" s="299"/>
      <c r="B9" s="297"/>
      <c r="C9" s="309"/>
      <c r="D9" s="98" t="s">
        <v>48</v>
      </c>
      <c r="E9" s="98" t="s">
        <v>115</v>
      </c>
      <c r="F9" s="296"/>
      <c r="G9" s="296"/>
      <c r="H9" s="296"/>
      <c r="I9" s="98" t="s">
        <v>42</v>
      </c>
      <c r="J9" s="98" t="s">
        <v>116</v>
      </c>
      <c r="K9" s="98" t="s">
        <v>117</v>
      </c>
      <c r="L9" s="98" t="s">
        <v>118</v>
      </c>
      <c r="M9" s="98" t="s">
        <v>119</v>
      </c>
      <c r="N9" s="295"/>
      <c r="O9" s="296"/>
      <c r="P9" s="296"/>
      <c r="Q9" s="98" t="s">
        <v>120</v>
      </c>
      <c r="R9" s="98" t="s">
        <v>121</v>
      </c>
      <c r="S9" s="98" t="s">
        <v>122</v>
      </c>
      <c r="T9" s="98" t="s">
        <v>123</v>
      </c>
      <c r="U9" s="98" t="s">
        <v>124</v>
      </c>
      <c r="V9" s="295"/>
      <c r="W9" s="296"/>
      <c r="X9" s="297"/>
      <c r="Y9" s="308"/>
      <c r="Z9" s="295"/>
      <c r="AA9" s="295"/>
      <c r="AB9" s="312"/>
      <c r="AC9" s="312"/>
    </row>
    <row r="10" spans="1:29" s="101" customFormat="1" ht="42.75" customHeight="1">
      <c r="A10" s="99" t="s">
        <v>9</v>
      </c>
      <c r="B10" s="46">
        <v>2</v>
      </c>
      <c r="C10" s="46">
        <v>3</v>
      </c>
      <c r="D10" s="46">
        <v>4</v>
      </c>
      <c r="E10" s="46">
        <v>5</v>
      </c>
      <c r="F10" s="46" t="s">
        <v>242</v>
      </c>
      <c r="G10" s="46">
        <v>7</v>
      </c>
      <c r="H10" s="46" t="s">
        <v>246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100" t="s">
        <v>247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  <c r="V10" s="46">
        <v>22</v>
      </c>
      <c r="W10" s="46">
        <v>23</v>
      </c>
      <c r="X10" s="46" t="s">
        <v>248</v>
      </c>
      <c r="Y10" s="46" t="s">
        <v>249</v>
      </c>
      <c r="Z10" s="46">
        <v>26</v>
      </c>
      <c r="AA10" s="46">
        <v>27</v>
      </c>
      <c r="AB10" s="46">
        <v>28</v>
      </c>
      <c r="AC10" s="46">
        <v>29</v>
      </c>
    </row>
    <row r="11" spans="1:29" ht="21">
      <c r="A11" s="102" t="s">
        <v>9</v>
      </c>
      <c r="B11" s="103" t="s">
        <v>143</v>
      </c>
      <c r="C11" s="123">
        <f>SUM(C12:C13)</f>
        <v>0</v>
      </c>
      <c r="D11" s="78">
        <f>SUM(D12:D13)</f>
        <v>0</v>
      </c>
      <c r="E11" s="78">
        <f>SUM(E12:E13)</f>
        <v>0</v>
      </c>
      <c r="F11" s="104" t="e">
        <f>(I11+J11+K11)/D11</f>
        <v>#DIV/0!</v>
      </c>
      <c r="G11" s="78">
        <f aca="true" t="shared" si="0" ref="G11:X11">SUM(G12:G13)</f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78">
        <f t="shared" si="0"/>
        <v>0</v>
      </c>
      <c r="M11" s="78">
        <f t="shared" si="0"/>
        <v>0</v>
      </c>
      <c r="N11" s="78">
        <f t="shared" si="0"/>
        <v>0</v>
      </c>
      <c r="O11" s="105">
        <f t="shared" si="0"/>
        <v>0</v>
      </c>
      <c r="P11" s="105">
        <f t="shared" si="0"/>
        <v>0</v>
      </c>
      <c r="Q11" s="105">
        <f t="shared" si="0"/>
        <v>0</v>
      </c>
      <c r="R11" s="105">
        <f t="shared" si="0"/>
        <v>0</v>
      </c>
      <c r="S11" s="105">
        <f t="shared" si="0"/>
        <v>0</v>
      </c>
      <c r="T11" s="105">
        <f t="shared" si="0"/>
        <v>0</v>
      </c>
      <c r="U11" s="105">
        <f t="shared" si="0"/>
        <v>0</v>
      </c>
      <c r="V11" s="105">
        <f t="shared" si="0"/>
        <v>0</v>
      </c>
      <c r="W11" s="105">
        <f t="shared" si="0"/>
        <v>0</v>
      </c>
      <c r="X11" s="105">
        <f t="shared" si="0"/>
        <v>0</v>
      </c>
      <c r="Y11" s="106" t="e">
        <f>100-((W11+V11)/(Q11+R11+S11)*100)</f>
        <v>#DIV/0!</v>
      </c>
      <c r="Z11" s="78">
        <f>SUM(Z12:Z13)</f>
        <v>0</v>
      </c>
      <c r="AA11" s="78">
        <f>SUM(AA12:AA13)</f>
        <v>0</v>
      </c>
      <c r="AB11" s="78">
        <f>SUM(AB12:AB13)</f>
        <v>0</v>
      </c>
      <c r="AC11" s="124"/>
    </row>
    <row r="12" spans="1:29" ht="12.75">
      <c r="A12" s="102" t="s">
        <v>11</v>
      </c>
      <c r="B12" s="107" t="s">
        <v>156</v>
      </c>
      <c r="C12" s="107"/>
      <c r="D12" s="108"/>
      <c r="E12" s="108"/>
      <c r="F12" s="104" t="e">
        <f>(I12+J12+K12)/D12</f>
        <v>#DIV/0!</v>
      </c>
      <c r="G12" s="108"/>
      <c r="H12" s="109">
        <f>SUM(I12:M12)</f>
        <v>0</v>
      </c>
      <c r="I12" s="110"/>
      <c r="J12" s="110"/>
      <c r="K12" s="110"/>
      <c r="L12" s="110"/>
      <c r="M12" s="110"/>
      <c r="N12" s="111"/>
      <c r="O12" s="112"/>
      <c r="P12" s="113">
        <f>SUM(Q12:U12)</f>
        <v>0</v>
      </c>
      <c r="Q12" s="112"/>
      <c r="R12" s="112"/>
      <c r="S12" s="112"/>
      <c r="T12" s="112"/>
      <c r="U12" s="112"/>
      <c r="V12" s="112"/>
      <c r="W12" s="112"/>
      <c r="X12" s="113">
        <f>(Q12+R12+S12)-(W12+V12)</f>
        <v>0</v>
      </c>
      <c r="Y12" s="106" t="e">
        <f>100-((W12+V12)/(Q12+R12+S12)*100)</f>
        <v>#DIV/0!</v>
      </c>
      <c r="Z12" s="114"/>
      <c r="AA12" s="114"/>
      <c r="AB12" s="114"/>
      <c r="AC12" s="114"/>
    </row>
    <row r="13" spans="1:29" ht="12.75">
      <c r="A13" s="102" t="s">
        <v>12</v>
      </c>
      <c r="B13" s="130" t="s">
        <v>142</v>
      </c>
      <c r="C13" s="107"/>
      <c r="D13" s="115"/>
      <c r="E13" s="108"/>
      <c r="F13" s="104" t="e">
        <f>(I13+J13+K13)/D13</f>
        <v>#DIV/0!</v>
      </c>
      <c r="G13" s="108"/>
      <c r="H13" s="109">
        <f>SUM(I13:M13)</f>
        <v>0</v>
      </c>
      <c r="I13" s="110"/>
      <c r="J13" s="110"/>
      <c r="K13" s="110"/>
      <c r="L13" s="110"/>
      <c r="M13" s="110"/>
      <c r="N13" s="111"/>
      <c r="O13" s="112"/>
      <c r="P13" s="113">
        <f>SUM(Q13:U13)</f>
        <v>0</v>
      </c>
      <c r="Q13" s="112"/>
      <c r="R13" s="112"/>
      <c r="S13" s="112"/>
      <c r="T13" s="112"/>
      <c r="U13" s="112"/>
      <c r="V13" s="112"/>
      <c r="W13" s="112"/>
      <c r="X13" s="113">
        <f>(Q13+R13+S13)-(W13+V13)</f>
        <v>0</v>
      </c>
      <c r="Y13" s="106" t="e">
        <f>100-((W13+V13)/(Q13+R13+S13)*100)</f>
        <v>#DIV/0!</v>
      </c>
      <c r="Z13" s="114"/>
      <c r="AA13" s="114"/>
      <c r="AB13" s="114"/>
      <c r="AC13" s="114"/>
    </row>
    <row r="14" spans="9:15" ht="12.75">
      <c r="I14" s="116"/>
      <c r="J14" s="116"/>
      <c r="K14" s="116"/>
      <c r="L14" s="116"/>
      <c r="M14" s="116"/>
      <c r="N14" s="116"/>
      <c r="O14" s="116"/>
    </row>
    <row r="15" spans="9:15" ht="12.75">
      <c r="I15" s="116"/>
      <c r="J15" s="116"/>
      <c r="K15" s="116"/>
      <c r="L15" s="116"/>
      <c r="M15" s="116"/>
      <c r="N15" s="116"/>
      <c r="O15" s="116"/>
    </row>
    <row r="16" spans="1:17" ht="12.75">
      <c r="A16" s="291" t="s">
        <v>61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17" ht="12.75">
      <c r="A17" s="84" t="s">
        <v>96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22" s="119" customFormat="1" ht="29.25" customHeight="1">
      <c r="A18" s="292" t="s">
        <v>243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118"/>
      <c r="V18" s="118"/>
    </row>
    <row r="19" spans="1:22" s="119" customFormat="1" ht="12.7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118"/>
      <c r="V19" s="118"/>
    </row>
    <row r="20" spans="1:25" ht="15.75">
      <c r="A20" s="120" t="s">
        <v>245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1:14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1" s="9" customFormat="1" ht="15.75">
      <c r="A22" s="298" t="s">
        <v>321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159"/>
    </row>
    <row r="23" spans="1:5" s="9" customFormat="1" ht="15.75" customHeight="1">
      <c r="A23" s="300" t="s">
        <v>322</v>
      </c>
      <c r="B23" s="300"/>
      <c r="C23" s="300"/>
      <c r="D23" s="28"/>
      <c r="E23" s="10"/>
    </row>
    <row r="24" spans="1:2" s="9" customFormat="1" ht="15.75" customHeight="1">
      <c r="A24" s="301" t="s">
        <v>323</v>
      </c>
      <c r="B24" s="301"/>
    </row>
    <row r="25" spans="2:3" s="9" customFormat="1" ht="12.75">
      <c r="B25" s="27"/>
      <c r="C25" s="27"/>
    </row>
    <row r="26" spans="1:2" ht="12.75">
      <c r="A26" s="302" t="s">
        <v>320</v>
      </c>
      <c r="B26" s="302"/>
    </row>
    <row r="27" spans="1:2" ht="12.75">
      <c r="A27" s="302"/>
      <c r="B27" s="302"/>
    </row>
  </sheetData>
  <sheetProtection formatCells="0" formatColumns="0" formatRows="0"/>
  <mergeCells count="35">
    <mergeCell ref="A22:J22"/>
    <mergeCell ref="A24:B24"/>
    <mergeCell ref="A23:C23"/>
    <mergeCell ref="A26:B27"/>
    <mergeCell ref="A7:A9"/>
    <mergeCell ref="B7:B9"/>
    <mergeCell ref="D7:E8"/>
    <mergeCell ref="F7:F9"/>
    <mergeCell ref="G7:M7"/>
    <mergeCell ref="A19:T19"/>
    <mergeCell ref="AC7:AC9"/>
    <mergeCell ref="Z7:Z9"/>
    <mergeCell ref="D5:I5"/>
    <mergeCell ref="Y8:Y9"/>
    <mergeCell ref="N7:N9"/>
    <mergeCell ref="AA7:AA9"/>
    <mergeCell ref="G8:G9"/>
    <mergeCell ref="I8:M8"/>
    <mergeCell ref="V7:V9"/>
    <mergeCell ref="A18:T18"/>
    <mergeCell ref="Q8:U8"/>
    <mergeCell ref="A16:Q16"/>
    <mergeCell ref="X7:Y7"/>
    <mergeCell ref="X8:X9"/>
    <mergeCell ref="AB7:AB9"/>
    <mergeCell ref="X1:Y1"/>
    <mergeCell ref="B2:U2"/>
    <mergeCell ref="I3:O3"/>
    <mergeCell ref="H4:P4"/>
    <mergeCell ref="C7:C9"/>
    <mergeCell ref="H8:H9"/>
    <mergeCell ref="O8:O9"/>
    <mergeCell ref="P8:P9"/>
    <mergeCell ref="O7:U7"/>
    <mergeCell ref="W7:W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6"/>
  <sheetViews>
    <sheetView zoomScalePageLayoutView="0" workbookViewId="0" topLeftCell="A19">
      <selection activeCell="A1" sqref="A1:X48"/>
    </sheetView>
  </sheetViews>
  <sheetFormatPr defaultColWidth="9.140625" defaultRowHeight="12.75"/>
  <cols>
    <col min="1" max="1" width="7.00390625" style="40" customWidth="1"/>
    <col min="2" max="2" width="38.7109375" style="41" customWidth="1"/>
    <col min="3" max="3" width="9.8515625" style="41" customWidth="1"/>
    <col min="4" max="4" width="11.7109375" style="41" customWidth="1"/>
    <col min="5" max="5" width="12.140625" style="41" customWidth="1"/>
    <col min="6" max="6" width="11.28125" style="41" customWidth="1"/>
    <col min="7" max="7" width="13.28125" style="41" customWidth="1"/>
    <col min="8" max="8" width="10.28125" style="41" customWidth="1"/>
    <col min="9" max="11" width="9.140625" style="41" customWidth="1"/>
    <col min="12" max="12" width="14.140625" style="41" customWidth="1"/>
    <col min="13" max="13" width="13.00390625" style="41" customWidth="1"/>
    <col min="14" max="14" width="16.421875" style="41" customWidth="1"/>
    <col min="15" max="15" width="11.57421875" style="41" customWidth="1"/>
    <col min="16" max="16" width="9.8515625" style="41" customWidth="1"/>
    <col min="17" max="17" width="10.140625" style="41" customWidth="1"/>
    <col min="18" max="21" width="9.140625" style="41" customWidth="1"/>
    <col min="22" max="22" width="11.00390625" style="41" customWidth="1"/>
    <col min="23" max="23" width="9.140625" style="41" customWidth="1"/>
    <col min="24" max="24" width="20.421875" style="41" customWidth="1"/>
    <col min="25" max="16384" width="9.140625" style="41" customWidth="1"/>
  </cols>
  <sheetData>
    <row r="2" ht="12.75" customHeight="1"/>
    <row r="3" spans="1:12" ht="18" customHeight="1">
      <c r="A3" s="43"/>
      <c r="B3" s="313" t="s">
        <v>225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s="45" customFormat="1" ht="15.75">
      <c r="A4" s="44" t="s">
        <v>19</v>
      </c>
      <c r="B4" s="314" t="s">
        <v>324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2:12" s="45" customFormat="1" ht="15" customHeight="1">
      <c r="B5" s="315" t="s">
        <v>3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7" ht="12.75">
      <c r="A6" s="47"/>
      <c r="B6" s="48"/>
      <c r="C6" s="49"/>
      <c r="D6" s="49"/>
      <c r="E6" s="49"/>
      <c r="F6" s="49"/>
      <c r="G6" s="49"/>
    </row>
    <row r="7" spans="1:24" ht="22.5" customHeight="1">
      <c r="A7" s="332" t="s">
        <v>2</v>
      </c>
      <c r="B7" s="316" t="s">
        <v>47</v>
      </c>
      <c r="C7" s="317" t="s">
        <v>250</v>
      </c>
      <c r="D7" s="318"/>
      <c r="E7" s="318"/>
      <c r="F7" s="316" t="s">
        <v>104</v>
      </c>
      <c r="G7" s="316"/>
      <c r="H7" s="316"/>
      <c r="I7" s="316"/>
      <c r="J7" s="316"/>
      <c r="K7" s="316"/>
      <c r="L7" s="316"/>
      <c r="M7" s="316"/>
      <c r="N7" s="316" t="s">
        <v>127</v>
      </c>
      <c r="O7" s="316"/>
      <c r="P7" s="316"/>
      <c r="Q7" s="316"/>
      <c r="R7" s="321" t="s">
        <v>128</v>
      </c>
      <c r="S7" s="321" t="s">
        <v>129</v>
      </c>
      <c r="T7" s="317" t="s">
        <v>145</v>
      </c>
      <c r="U7" s="329"/>
      <c r="V7" s="322" t="s">
        <v>146</v>
      </c>
      <c r="W7" s="323"/>
      <c r="X7" s="326" t="s">
        <v>227</v>
      </c>
    </row>
    <row r="8" spans="1:24" ht="46.5" customHeight="1">
      <c r="A8" s="333"/>
      <c r="B8" s="316"/>
      <c r="C8" s="319"/>
      <c r="D8" s="320"/>
      <c r="E8" s="320"/>
      <c r="F8" s="316" t="s">
        <v>48</v>
      </c>
      <c r="G8" s="316"/>
      <c r="H8" s="316" t="s">
        <v>265</v>
      </c>
      <c r="I8" s="316"/>
      <c r="J8" s="316" t="s">
        <v>266</v>
      </c>
      <c r="K8" s="316"/>
      <c r="L8" s="316" t="s">
        <v>256</v>
      </c>
      <c r="M8" s="316" t="s">
        <v>257</v>
      </c>
      <c r="N8" s="316" t="s">
        <v>130</v>
      </c>
      <c r="O8" s="316" t="s">
        <v>131</v>
      </c>
      <c r="P8" s="316" t="s">
        <v>132</v>
      </c>
      <c r="Q8" s="316" t="s">
        <v>133</v>
      </c>
      <c r="R8" s="321"/>
      <c r="S8" s="321"/>
      <c r="T8" s="319"/>
      <c r="U8" s="330"/>
      <c r="V8" s="324"/>
      <c r="W8" s="325"/>
      <c r="X8" s="327"/>
    </row>
    <row r="9" spans="1:24" ht="102.75" customHeight="1">
      <c r="A9" s="334"/>
      <c r="B9" s="316"/>
      <c r="C9" s="127" t="s">
        <v>48</v>
      </c>
      <c r="D9" s="143" t="s">
        <v>92</v>
      </c>
      <c r="E9" s="143" t="s">
        <v>68</v>
      </c>
      <c r="F9" s="143" t="s">
        <v>252</v>
      </c>
      <c r="G9" s="143" t="s">
        <v>253</v>
      </c>
      <c r="H9" s="127" t="s">
        <v>254</v>
      </c>
      <c r="I9" s="127" t="s">
        <v>255</v>
      </c>
      <c r="J9" s="127" t="s">
        <v>254</v>
      </c>
      <c r="K9" s="127" t="s">
        <v>255</v>
      </c>
      <c r="L9" s="316"/>
      <c r="M9" s="316"/>
      <c r="N9" s="316"/>
      <c r="O9" s="316"/>
      <c r="P9" s="316"/>
      <c r="Q9" s="316"/>
      <c r="R9" s="321"/>
      <c r="S9" s="321"/>
      <c r="T9" s="146" t="s">
        <v>74</v>
      </c>
      <c r="U9" s="146" t="s">
        <v>267</v>
      </c>
      <c r="V9" s="146" t="s">
        <v>74</v>
      </c>
      <c r="W9" s="146" t="s">
        <v>267</v>
      </c>
      <c r="X9" s="328"/>
    </row>
    <row r="10" spans="1:24" ht="12.75">
      <c r="A10" s="139" t="s">
        <v>9</v>
      </c>
      <c r="B10" s="126" t="s">
        <v>10</v>
      </c>
      <c r="C10" s="126" t="s">
        <v>14</v>
      </c>
      <c r="D10" s="126" t="s">
        <v>15</v>
      </c>
      <c r="E10" s="126" t="s">
        <v>21</v>
      </c>
      <c r="F10" s="147" t="s">
        <v>258</v>
      </c>
      <c r="G10" s="147" t="s">
        <v>259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  <c r="N10" s="147">
        <v>14</v>
      </c>
      <c r="O10" s="147">
        <v>15</v>
      </c>
      <c r="P10" s="147">
        <v>16</v>
      </c>
      <c r="Q10" s="147">
        <v>17</v>
      </c>
      <c r="R10" s="147">
        <v>18</v>
      </c>
      <c r="S10" s="147">
        <v>19</v>
      </c>
      <c r="T10" s="147">
        <v>20</v>
      </c>
      <c r="U10" s="147">
        <v>21</v>
      </c>
      <c r="V10" s="147">
        <v>22</v>
      </c>
      <c r="W10" s="147">
        <v>23</v>
      </c>
      <c r="X10" s="147">
        <v>24</v>
      </c>
    </row>
    <row r="11" spans="1:24" ht="21">
      <c r="A11" s="132" t="s">
        <v>9</v>
      </c>
      <c r="B11" s="134" t="s">
        <v>93</v>
      </c>
      <c r="C11" s="135">
        <f aca="true" t="shared" si="0" ref="C11:X11">SUM(C12:C14)</f>
        <v>579</v>
      </c>
      <c r="D11" s="135">
        <f t="shared" si="0"/>
        <v>393</v>
      </c>
      <c r="E11" s="135">
        <f t="shared" si="0"/>
        <v>0</v>
      </c>
      <c r="F11" s="135">
        <f t="shared" si="0"/>
        <v>115292.79</v>
      </c>
      <c r="G11" s="135">
        <f t="shared" si="0"/>
        <v>102782.5</v>
      </c>
      <c r="H11" s="135">
        <f t="shared" si="0"/>
        <v>113213.79</v>
      </c>
      <c r="I11" s="135">
        <f t="shared" si="0"/>
        <v>100703.5</v>
      </c>
      <c r="J11" s="135">
        <f t="shared" si="0"/>
        <v>2079</v>
      </c>
      <c r="K11" s="135">
        <f t="shared" si="0"/>
        <v>2079</v>
      </c>
      <c r="L11" s="135">
        <f t="shared" si="0"/>
        <v>91747.89</v>
      </c>
      <c r="M11" s="135">
        <f t="shared" si="0"/>
        <v>0</v>
      </c>
      <c r="N11" s="135">
        <f t="shared" si="0"/>
        <v>4113.8</v>
      </c>
      <c r="O11" s="135">
        <f t="shared" si="0"/>
        <v>7</v>
      </c>
      <c r="P11" s="135">
        <f t="shared" si="0"/>
        <v>0</v>
      </c>
      <c r="Q11" s="135">
        <f t="shared" si="0"/>
        <v>0</v>
      </c>
      <c r="R11" s="135">
        <f t="shared" si="0"/>
        <v>0</v>
      </c>
      <c r="S11" s="135">
        <f t="shared" si="0"/>
        <v>0</v>
      </c>
      <c r="T11" s="135">
        <f t="shared" si="0"/>
        <v>402</v>
      </c>
      <c r="U11" s="135">
        <f t="shared" si="0"/>
        <v>32162.1</v>
      </c>
      <c r="V11" s="135">
        <f t="shared" si="0"/>
        <v>0</v>
      </c>
      <c r="W11" s="135">
        <f t="shared" si="0"/>
        <v>0</v>
      </c>
      <c r="X11" s="135">
        <f t="shared" si="0"/>
        <v>50</v>
      </c>
    </row>
    <row r="12" spans="1:24" ht="12.75">
      <c r="A12" s="126" t="s">
        <v>11</v>
      </c>
      <c r="B12" s="107" t="s">
        <v>156</v>
      </c>
      <c r="C12" s="46"/>
      <c r="D12" s="46"/>
      <c r="E12" s="46"/>
      <c r="F12" s="46">
        <f aca="true" t="shared" si="1" ref="F12:G14">SUM(H12,J12)</f>
        <v>0</v>
      </c>
      <c r="G12" s="46">
        <f t="shared" si="1"/>
        <v>0</v>
      </c>
      <c r="H12" s="46"/>
      <c r="I12" s="46"/>
      <c r="J12" s="46"/>
      <c r="K12" s="46"/>
      <c r="L12" s="46"/>
      <c r="M12" s="46"/>
      <c r="N12" s="114"/>
      <c r="O12" s="114"/>
      <c r="P12" s="114"/>
      <c r="Q12" s="114"/>
      <c r="R12" s="114"/>
      <c r="S12" s="114"/>
      <c r="T12" s="100"/>
      <c r="U12" s="100"/>
      <c r="V12" s="148"/>
      <c r="W12" s="148"/>
      <c r="X12" s="148"/>
    </row>
    <row r="13" spans="1:24" ht="12.75">
      <c r="A13" s="126" t="s">
        <v>12</v>
      </c>
      <c r="B13" s="107" t="s">
        <v>142</v>
      </c>
      <c r="C13" s="46">
        <f>19+1+28+4+4+492+13+13+4+1</f>
        <v>579</v>
      </c>
      <c r="D13" s="46">
        <f>13+20+3+334+5+13+4+1</f>
        <v>393</v>
      </c>
      <c r="E13" s="46"/>
      <c r="F13" s="46">
        <f t="shared" si="1"/>
        <v>115292.79</v>
      </c>
      <c r="G13" s="46">
        <f t="shared" si="1"/>
        <v>102782.5</v>
      </c>
      <c r="H13" s="46">
        <f>5506.3+1648.8+5786.9+703.19+68817.7+13065.9+5208+10112.9+334.1+2030</f>
        <v>113213.79</v>
      </c>
      <c r="I13" s="46">
        <f>2362.7+1648.8+3370.3+703.19+66206+8727.51+5208+10112.9+334.1+2030</f>
        <v>100703.5</v>
      </c>
      <c r="J13" s="46">
        <v>2079</v>
      </c>
      <c r="K13" s="46">
        <v>2079</v>
      </c>
      <c r="L13" s="46">
        <f>653.8+2341.9+63110+7365.19+3721+10112.9+2413.1+2030</f>
        <v>91747.89</v>
      </c>
      <c r="M13" s="46"/>
      <c r="N13" s="114">
        <f>1697.2+2416.6</f>
        <v>4113.8</v>
      </c>
      <c r="O13" s="114">
        <f>4+3</f>
        <v>7</v>
      </c>
      <c r="P13" s="114"/>
      <c r="Q13" s="114"/>
      <c r="R13" s="114"/>
      <c r="S13" s="114"/>
      <c r="T13" s="100">
        <f>13+1+4+353+13+13+4+1</f>
        <v>402</v>
      </c>
      <c r="U13" s="100">
        <f>1318.6+1648.8+703.19+8727.51+5208+10112.9+2413.1+2030</f>
        <v>32162.1</v>
      </c>
      <c r="V13" s="148"/>
      <c r="W13" s="148"/>
      <c r="X13" s="148">
        <f>5+4+4+28+6+3</f>
        <v>50</v>
      </c>
    </row>
    <row r="14" spans="1:24" ht="12.75">
      <c r="A14" s="126" t="s">
        <v>13</v>
      </c>
      <c r="B14" s="107" t="s">
        <v>157</v>
      </c>
      <c r="C14" s="46"/>
      <c r="D14" s="46"/>
      <c r="E14" s="46"/>
      <c r="F14" s="46">
        <f t="shared" si="1"/>
        <v>0</v>
      </c>
      <c r="G14" s="46">
        <f t="shared" si="1"/>
        <v>0</v>
      </c>
      <c r="H14" s="46"/>
      <c r="I14" s="46"/>
      <c r="J14" s="46"/>
      <c r="K14" s="46"/>
      <c r="L14" s="46"/>
      <c r="M14" s="46"/>
      <c r="N14" s="114"/>
      <c r="O14" s="114"/>
      <c r="P14" s="114"/>
      <c r="Q14" s="114"/>
      <c r="R14" s="114"/>
      <c r="S14" s="114"/>
      <c r="T14" s="100"/>
      <c r="U14" s="100"/>
      <c r="V14" s="148"/>
      <c r="W14" s="148"/>
      <c r="X14" s="148"/>
    </row>
    <row r="15" spans="1:24" ht="31.5">
      <c r="A15" s="102" t="s">
        <v>10</v>
      </c>
      <c r="B15" s="152" t="s">
        <v>159</v>
      </c>
      <c r="C15" s="136">
        <f>SUM(C16:C23)</f>
        <v>3999</v>
      </c>
      <c r="D15" s="136">
        <f aca="true" t="shared" si="2" ref="D15:X15">SUM(D16:D23)</f>
        <v>18</v>
      </c>
      <c r="E15" s="136">
        <f t="shared" si="2"/>
        <v>0</v>
      </c>
      <c r="F15" s="136">
        <f t="shared" si="2"/>
        <v>523981.69</v>
      </c>
      <c r="G15" s="136">
        <f t="shared" si="2"/>
        <v>489704.39</v>
      </c>
      <c r="H15" s="136">
        <f>SUM(H16:H23)</f>
        <v>340222.69</v>
      </c>
      <c r="I15" s="136">
        <f t="shared" si="2"/>
        <v>321717.39</v>
      </c>
      <c r="J15" s="136">
        <f t="shared" si="2"/>
        <v>183759</v>
      </c>
      <c r="K15" s="136">
        <f t="shared" si="2"/>
        <v>167987</v>
      </c>
      <c r="L15" s="136">
        <f t="shared" si="2"/>
        <v>41920.8</v>
      </c>
      <c r="M15" s="136">
        <f t="shared" si="2"/>
        <v>0</v>
      </c>
      <c r="N15" s="136">
        <f t="shared" si="2"/>
        <v>6791.7</v>
      </c>
      <c r="O15" s="136">
        <f t="shared" si="2"/>
        <v>13</v>
      </c>
      <c r="P15" s="136">
        <f t="shared" si="2"/>
        <v>0</v>
      </c>
      <c r="Q15" s="136">
        <f t="shared" si="2"/>
        <v>0</v>
      </c>
      <c r="R15" s="136">
        <f t="shared" si="2"/>
        <v>2</v>
      </c>
      <c r="S15" s="136">
        <f t="shared" si="2"/>
        <v>1.3</v>
      </c>
      <c r="T15" s="136">
        <f t="shared" si="2"/>
        <v>3817</v>
      </c>
      <c r="U15" s="136">
        <f t="shared" si="2"/>
        <v>348695.58999999997</v>
      </c>
      <c r="V15" s="136">
        <f t="shared" si="2"/>
        <v>0</v>
      </c>
      <c r="W15" s="136">
        <f t="shared" si="2"/>
        <v>0</v>
      </c>
      <c r="X15" s="136">
        <f t="shared" si="2"/>
        <v>16</v>
      </c>
    </row>
    <row r="16" spans="1:24" ht="12.75">
      <c r="A16" s="102" t="s">
        <v>87</v>
      </c>
      <c r="B16" s="154" t="s">
        <v>134</v>
      </c>
      <c r="C16" s="133">
        <f>2+10+1+1+1+2+1+1+14+1+1+1+2</f>
        <v>38</v>
      </c>
      <c r="D16" s="46" t="s">
        <v>20</v>
      </c>
      <c r="E16" s="46" t="s">
        <v>20</v>
      </c>
      <c r="F16" s="141">
        <f>SUM(H16,J16)</f>
        <v>2274.3999999999996</v>
      </c>
      <c r="G16" s="141">
        <f>SUM(I16,K16)</f>
        <v>2179.6</v>
      </c>
      <c r="H16" s="133">
        <f>775.4+162.4+24+120+32+234+176+22+244+23+30+7+75.6</f>
        <v>1925.3999999999999</v>
      </c>
      <c r="I16" s="133">
        <f>820.6+162.4+24+120+32+234+176+22+106+21+30+7+75.6</f>
        <v>1830.6</v>
      </c>
      <c r="J16" s="133">
        <v>349</v>
      </c>
      <c r="K16" s="133">
        <v>349</v>
      </c>
      <c r="L16" s="46" t="s">
        <v>20</v>
      </c>
      <c r="M16" s="46" t="s">
        <v>20</v>
      </c>
      <c r="N16" s="142">
        <f>377.5+21</f>
        <v>398.5</v>
      </c>
      <c r="O16" s="239">
        <f>1+1</f>
        <v>2</v>
      </c>
      <c r="P16" s="142"/>
      <c r="Q16" s="142"/>
      <c r="R16" s="142"/>
      <c r="S16" s="142"/>
      <c r="T16" s="100">
        <f>1+1+1+1+1+2+1+1+1+1+2</f>
        <v>13</v>
      </c>
      <c r="U16" s="100">
        <f>379.4+162.4+24+120+32+234+176+22+30+7+75.6</f>
        <v>1262.3999999999999</v>
      </c>
      <c r="V16" s="148"/>
      <c r="W16" s="148"/>
      <c r="X16" s="148"/>
    </row>
    <row r="17" spans="1:24" ht="12.75">
      <c r="A17" s="102" t="s">
        <v>88</v>
      </c>
      <c r="B17" s="155" t="s">
        <v>39</v>
      </c>
      <c r="C17" s="133">
        <f>66+1004+41+52+49+56+109+43+44+121+1204+82+56+23+111+112</f>
        <v>3173</v>
      </c>
      <c r="D17" s="46" t="s">
        <v>20</v>
      </c>
      <c r="E17" s="46" t="s">
        <v>20</v>
      </c>
      <c r="F17" s="141">
        <f aca="true" t="shared" si="3" ref="F17:F23">SUM(H17,J17)</f>
        <v>95997.2</v>
      </c>
      <c r="G17" s="141">
        <f aca="true" t="shared" si="4" ref="G17:G23">SUM(I17,K17)</f>
        <v>95441.9</v>
      </c>
      <c r="H17" s="133">
        <f>1898+7156+969.2+1430+1090+1312+1978+787+14475+2237+4682+1994+1998+564+9047+3009</f>
        <v>54626.2</v>
      </c>
      <c r="I17" s="133">
        <f>1859.5+7138+736.4+1430+1090+1312+1978+787+14475+2237+4682+1994+1998+564+8781+3009</f>
        <v>54070.9</v>
      </c>
      <c r="J17" s="133">
        <f>15592+50+25729</f>
        <v>41371</v>
      </c>
      <c r="K17" s="133">
        <f>15592+50+25729</f>
        <v>41371</v>
      </c>
      <c r="L17" s="46" t="s">
        <v>20</v>
      </c>
      <c r="M17" s="46" t="s">
        <v>20</v>
      </c>
      <c r="N17" s="114">
        <v>1.9</v>
      </c>
      <c r="O17" s="240">
        <v>1</v>
      </c>
      <c r="P17" s="114"/>
      <c r="Q17" s="114"/>
      <c r="R17" s="114">
        <f>1+1</f>
        <v>2</v>
      </c>
      <c r="S17" s="114">
        <f>0.3+1</f>
        <v>1.3</v>
      </c>
      <c r="T17" s="100">
        <f>63+975+35+52+49+56+109+43+44+121+1204+82+56+23+96+112</f>
        <v>3120</v>
      </c>
      <c r="U17" s="100">
        <f>1797+22448+736.4+1430+1090+1362+1978+787+14475+2237+30411+1994+1998+564+6735+3009</f>
        <v>93051.4</v>
      </c>
      <c r="V17" s="148"/>
      <c r="W17" s="148"/>
      <c r="X17" s="148">
        <v>1</v>
      </c>
    </row>
    <row r="18" spans="1:24" ht="12.75">
      <c r="A18" s="102" t="s">
        <v>89</v>
      </c>
      <c r="B18" s="155" t="s">
        <v>40</v>
      </c>
      <c r="C18" s="133">
        <f>392+46+90+6</f>
        <v>534</v>
      </c>
      <c r="D18" s="46" t="s">
        <v>20</v>
      </c>
      <c r="E18" s="46" t="s">
        <v>20</v>
      </c>
      <c r="F18" s="141">
        <f t="shared" si="3"/>
        <v>113699</v>
      </c>
      <c r="G18" s="141">
        <f t="shared" si="4"/>
        <v>107089</v>
      </c>
      <c r="H18" s="133">
        <f>14823+4047+69</f>
        <v>18939</v>
      </c>
      <c r="I18" s="133">
        <f>14749+4047+69</f>
        <v>18865</v>
      </c>
      <c r="J18" s="133">
        <f>93911+849</f>
        <v>94760</v>
      </c>
      <c r="K18" s="133">
        <f>87375+849</f>
        <v>88224</v>
      </c>
      <c r="L18" s="46" t="s">
        <v>20</v>
      </c>
      <c r="M18" s="46" t="s">
        <v>20</v>
      </c>
      <c r="N18" s="114"/>
      <c r="O18" s="240"/>
      <c r="P18" s="114"/>
      <c r="Q18" s="114"/>
      <c r="R18" s="114"/>
      <c r="S18" s="114"/>
      <c r="T18" s="100">
        <f>360+30+90+6</f>
        <v>486</v>
      </c>
      <c r="U18" s="100">
        <f>84352+11785+4896+69</f>
        <v>101102</v>
      </c>
      <c r="V18" s="148"/>
      <c r="W18" s="148"/>
      <c r="X18" s="148"/>
    </row>
    <row r="19" spans="1:24" ht="12.75">
      <c r="A19" s="102" t="s">
        <v>90</v>
      </c>
      <c r="B19" s="154" t="s">
        <v>135</v>
      </c>
      <c r="C19" s="133">
        <f>3+30+3+3+5+3+3+9+54+3+2+3+2+1</f>
        <v>124</v>
      </c>
      <c r="D19" s="46" t="s">
        <v>20</v>
      </c>
      <c r="E19" s="46" t="s">
        <v>20</v>
      </c>
      <c r="F19" s="141">
        <f t="shared" si="3"/>
        <v>62121.9</v>
      </c>
      <c r="G19" s="141">
        <f t="shared" si="4"/>
        <v>55433.4</v>
      </c>
      <c r="H19" s="133">
        <f>3631.9+6085.5+1973+555+364+751+281+1206+730+2952+2969+2012+279+1.5</f>
        <v>23790.9</v>
      </c>
      <c r="I19" s="133">
        <f>4218.4+6085.5+1966+555+364+751+281+1206+659+2866+2969+2012+192+0.5</f>
        <v>24125.4</v>
      </c>
      <c r="J19" s="133">
        <v>38331</v>
      </c>
      <c r="K19" s="133">
        <v>31308</v>
      </c>
      <c r="L19" s="46" t="s">
        <v>20</v>
      </c>
      <c r="M19" s="46" t="s">
        <v>20</v>
      </c>
      <c r="N19" s="142">
        <v>3393</v>
      </c>
      <c r="O19" s="241">
        <v>1</v>
      </c>
      <c r="P19" s="142"/>
      <c r="Q19" s="142"/>
      <c r="R19" s="142"/>
      <c r="S19" s="142"/>
      <c r="T19" s="100">
        <f>2+30+3+5+3+3+9+48+2+3</f>
        <v>108</v>
      </c>
      <c r="U19" s="100">
        <f>192.5+6085.5+555+364+751+281+1206+29471+2969+2012</f>
        <v>43887</v>
      </c>
      <c r="V19" s="148"/>
      <c r="W19" s="148"/>
      <c r="X19" s="148"/>
    </row>
    <row r="20" spans="1:24" s="119" customFormat="1" ht="12.75">
      <c r="A20" s="102" t="s">
        <v>91</v>
      </c>
      <c r="B20" s="156" t="s">
        <v>136</v>
      </c>
      <c r="C20" s="133">
        <f>17+5+2+18+1+1+26</f>
        <v>70</v>
      </c>
      <c r="D20" s="100">
        <f>7+11</f>
        <v>18</v>
      </c>
      <c r="E20" s="100"/>
      <c r="F20" s="141">
        <f t="shared" si="3"/>
        <v>222866.38999999998</v>
      </c>
      <c r="G20" s="141">
        <f t="shared" si="4"/>
        <v>208981.29</v>
      </c>
      <c r="H20" s="133">
        <f>3113.1+623+5663.36+125520+0.88+4772.05+83174</f>
        <v>222866.38999999998</v>
      </c>
      <c r="I20" s="133">
        <f>1962+623+5663.36+99681+0.88+4772.05+96279</f>
        <v>208981.29</v>
      </c>
      <c r="J20" s="133"/>
      <c r="K20" s="133"/>
      <c r="L20" s="100">
        <f>1022+40898.8</f>
        <v>41920.8</v>
      </c>
      <c r="M20" s="100"/>
      <c r="N20" s="142">
        <v>559.3</v>
      </c>
      <c r="O20" s="241">
        <v>5</v>
      </c>
      <c r="P20" s="142"/>
      <c r="Q20" s="142"/>
      <c r="R20" s="142"/>
      <c r="S20" s="142"/>
      <c r="T20" s="100">
        <f>9+5+2+11+1+1+26</f>
        <v>55</v>
      </c>
      <c r="U20" s="100">
        <f>1011.3+623+5663.36+9054.4+0.88+4772.05+83174</f>
        <v>104298.98999999999</v>
      </c>
      <c r="V20" s="148"/>
      <c r="W20" s="148"/>
      <c r="X20" s="148">
        <f>2+13</f>
        <v>15</v>
      </c>
    </row>
    <row r="21" spans="1:24" ht="12.75">
      <c r="A21" s="102" t="s">
        <v>137</v>
      </c>
      <c r="B21" s="154" t="s">
        <v>144</v>
      </c>
      <c r="C21" s="133">
        <f>1+10+1+1+1+1+1+2+3+18+1+1+1+1+1</f>
        <v>44</v>
      </c>
      <c r="D21" s="46" t="s">
        <v>20</v>
      </c>
      <c r="E21" s="46" t="s">
        <v>20</v>
      </c>
      <c r="F21" s="141">
        <f t="shared" si="3"/>
        <v>25542.3</v>
      </c>
      <c r="G21" s="141">
        <f t="shared" si="4"/>
        <v>19098.7</v>
      </c>
      <c r="H21" s="133">
        <f>981+1062.8+135+147+88+210+178+9851+277+262+775+747+294+1576+10.5</f>
        <v>16594.3</v>
      </c>
      <c r="I21" s="133">
        <f>1003.4+1062.8+123+147+78+210+178+5751+277+244+761+747+294+1477+10.5</f>
        <v>12363.7</v>
      </c>
      <c r="J21" s="133">
        <v>8948</v>
      </c>
      <c r="K21" s="133">
        <v>6735</v>
      </c>
      <c r="L21" s="46" t="s">
        <v>20</v>
      </c>
      <c r="M21" s="46" t="s">
        <v>20</v>
      </c>
      <c r="N21" s="142">
        <f>123+78+761+1477</f>
        <v>2439</v>
      </c>
      <c r="O21" s="241">
        <f>1+1+1+1</f>
        <v>4</v>
      </c>
      <c r="P21" s="142"/>
      <c r="Q21" s="142"/>
      <c r="R21" s="142"/>
      <c r="S21" s="142"/>
      <c r="T21" s="100">
        <f>1+10+1+1+1+3+1+1</f>
        <v>19</v>
      </c>
      <c r="U21" s="100">
        <f>981+1062.8+147+210+178+277+747+10.5</f>
        <v>3613.3</v>
      </c>
      <c r="V21" s="148"/>
      <c r="W21" s="148"/>
      <c r="X21" s="148"/>
    </row>
    <row r="22" spans="1:24" ht="12.75">
      <c r="A22" s="102" t="s">
        <v>138</v>
      </c>
      <c r="B22" s="131" t="s">
        <v>86</v>
      </c>
      <c r="C22" s="133">
        <f>1+11+1+1+2</f>
        <v>16</v>
      </c>
      <c r="D22" s="46" t="s">
        <v>20</v>
      </c>
      <c r="E22" s="46" t="s">
        <v>20</v>
      </c>
      <c r="F22" s="141">
        <f t="shared" si="3"/>
        <v>1480.5</v>
      </c>
      <c r="G22" s="141">
        <f t="shared" si="4"/>
        <v>1480.5</v>
      </c>
      <c r="H22" s="133">
        <f>78.5+1002+72+321+7</f>
        <v>1480.5</v>
      </c>
      <c r="I22" s="133">
        <f>78.5+1002+72+321+7</f>
        <v>1480.5</v>
      </c>
      <c r="J22" s="133"/>
      <c r="K22" s="133"/>
      <c r="L22" s="46" t="s">
        <v>20</v>
      </c>
      <c r="M22" s="46" t="s">
        <v>20</v>
      </c>
      <c r="N22" s="114"/>
      <c r="O22" s="114"/>
      <c r="P22" s="114"/>
      <c r="Q22" s="114"/>
      <c r="R22" s="114"/>
      <c r="S22" s="114"/>
      <c r="T22" s="100">
        <f>1+11+1+1+2</f>
        <v>16</v>
      </c>
      <c r="U22" s="100">
        <f>78.5+1002+72+321+7</f>
        <v>1480.5</v>
      </c>
      <c r="V22" s="148"/>
      <c r="W22" s="148"/>
      <c r="X22" s="148"/>
    </row>
    <row r="23" spans="1:24" ht="45">
      <c r="A23" s="102" t="s">
        <v>139</v>
      </c>
      <c r="B23" s="153" t="s">
        <v>263</v>
      </c>
      <c r="C23" s="133"/>
      <c r="D23" s="46" t="s">
        <v>20</v>
      </c>
      <c r="E23" s="46" t="s">
        <v>20</v>
      </c>
      <c r="F23" s="141">
        <f t="shared" si="3"/>
        <v>0</v>
      </c>
      <c r="G23" s="141">
        <f t="shared" si="4"/>
        <v>0</v>
      </c>
      <c r="H23" s="133"/>
      <c r="I23" s="133"/>
      <c r="J23" s="133"/>
      <c r="K23" s="133"/>
      <c r="L23" s="46" t="s">
        <v>20</v>
      </c>
      <c r="M23" s="46" t="s">
        <v>20</v>
      </c>
      <c r="N23" s="114"/>
      <c r="O23" s="114"/>
      <c r="P23" s="114"/>
      <c r="Q23" s="114"/>
      <c r="R23" s="114"/>
      <c r="S23" s="114"/>
      <c r="T23" s="100"/>
      <c r="U23" s="100"/>
      <c r="V23" s="148"/>
      <c r="W23" s="148"/>
      <c r="X23" s="148"/>
    </row>
    <row r="24" spans="1:24" ht="12.75">
      <c r="A24" s="132" t="s">
        <v>14</v>
      </c>
      <c r="B24" s="137" t="s">
        <v>105</v>
      </c>
      <c r="C24" s="138">
        <f aca="true" t="shared" si="5" ref="C24:X24">SUM(C11,C15)</f>
        <v>4578</v>
      </c>
      <c r="D24" s="138">
        <f t="shared" si="5"/>
        <v>411</v>
      </c>
      <c r="E24" s="138">
        <f t="shared" si="5"/>
        <v>0</v>
      </c>
      <c r="F24" s="138">
        <f t="shared" si="5"/>
        <v>639274.48</v>
      </c>
      <c r="G24" s="138">
        <f t="shared" si="5"/>
        <v>592486.89</v>
      </c>
      <c r="H24" s="138">
        <f t="shared" si="5"/>
        <v>453436.48</v>
      </c>
      <c r="I24" s="138">
        <f t="shared" si="5"/>
        <v>422420.89</v>
      </c>
      <c r="J24" s="138">
        <f t="shared" si="5"/>
        <v>185838</v>
      </c>
      <c r="K24" s="138">
        <f t="shared" si="5"/>
        <v>170066</v>
      </c>
      <c r="L24" s="138">
        <f t="shared" si="5"/>
        <v>133668.69</v>
      </c>
      <c r="M24" s="138">
        <f t="shared" si="5"/>
        <v>0</v>
      </c>
      <c r="N24" s="138">
        <f>SUM(N11,N15)</f>
        <v>10905.5</v>
      </c>
      <c r="O24" s="138">
        <f t="shared" si="5"/>
        <v>20</v>
      </c>
      <c r="P24" s="138">
        <f t="shared" si="5"/>
        <v>0</v>
      </c>
      <c r="Q24" s="138">
        <f t="shared" si="5"/>
        <v>0</v>
      </c>
      <c r="R24" s="138">
        <f t="shared" si="5"/>
        <v>2</v>
      </c>
      <c r="S24" s="138">
        <f t="shared" si="5"/>
        <v>1.3</v>
      </c>
      <c r="T24" s="138">
        <f t="shared" si="5"/>
        <v>4219</v>
      </c>
      <c r="U24" s="138">
        <f t="shared" si="5"/>
        <v>380857.68999999994</v>
      </c>
      <c r="V24" s="138">
        <f t="shared" si="5"/>
        <v>0</v>
      </c>
      <c r="W24" s="138">
        <f t="shared" si="5"/>
        <v>0</v>
      </c>
      <c r="X24" s="138">
        <f t="shared" si="5"/>
        <v>66</v>
      </c>
    </row>
    <row r="25" spans="1:24" ht="24">
      <c r="A25" s="132" t="s">
        <v>15</v>
      </c>
      <c r="B25" s="137" t="s">
        <v>251</v>
      </c>
      <c r="C25" s="138" t="s">
        <v>20</v>
      </c>
      <c r="D25" s="138" t="s">
        <v>20</v>
      </c>
      <c r="E25" s="138" t="s">
        <v>20</v>
      </c>
      <c r="F25" s="140">
        <f>H25+J25</f>
        <v>640269.2</v>
      </c>
      <c r="G25" s="138" t="s">
        <v>20</v>
      </c>
      <c r="H25" s="140">
        <f>16900+17118+969.2+3570+1912+1800+9655+8000+219409+3720+18000+25600+20130+3300+17248+87100</f>
        <v>454431.2</v>
      </c>
      <c r="I25" s="138" t="s">
        <v>20</v>
      </c>
      <c r="J25" s="140">
        <v>185838</v>
      </c>
      <c r="K25" s="138" t="s">
        <v>20</v>
      </c>
      <c r="L25" s="138" t="s">
        <v>20</v>
      </c>
      <c r="M25" s="138" t="s">
        <v>20</v>
      </c>
      <c r="N25" s="138" t="s">
        <v>20</v>
      </c>
      <c r="O25" s="138" t="s">
        <v>20</v>
      </c>
      <c r="P25" s="138" t="s">
        <v>20</v>
      </c>
      <c r="Q25" s="138" t="s">
        <v>20</v>
      </c>
      <c r="R25" s="138" t="s">
        <v>20</v>
      </c>
      <c r="S25" s="138" t="s">
        <v>20</v>
      </c>
      <c r="T25" s="138" t="s">
        <v>20</v>
      </c>
      <c r="U25" s="138" t="s">
        <v>20</v>
      </c>
      <c r="V25" s="138" t="s">
        <v>20</v>
      </c>
      <c r="W25" s="138" t="s">
        <v>20</v>
      </c>
      <c r="X25" s="138" t="s">
        <v>20</v>
      </c>
    </row>
    <row r="26" spans="1:13" ht="12.75">
      <c r="A26" s="47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8" spans="1:26" ht="12.75">
      <c r="A28" s="145" t="s">
        <v>38</v>
      </c>
      <c r="T28" s="119"/>
      <c r="U28" s="119"/>
      <c r="V28" s="119"/>
      <c r="W28" s="119"/>
      <c r="X28" s="119"/>
      <c r="Y28" s="119"/>
      <c r="Z28" s="119"/>
    </row>
    <row r="29" spans="1:26" ht="12.75">
      <c r="A29" s="145" t="s">
        <v>260</v>
      </c>
      <c r="T29" s="119"/>
      <c r="U29" s="119"/>
      <c r="V29" s="119"/>
      <c r="W29" s="119"/>
      <c r="X29" s="119"/>
      <c r="Y29" s="27"/>
      <c r="Z29" s="119"/>
    </row>
    <row r="30" spans="1:26" ht="12.75">
      <c r="A30" s="42" t="s">
        <v>261</v>
      </c>
      <c r="T30" s="27"/>
      <c r="U30" s="27"/>
      <c r="V30" s="27"/>
      <c r="W30" s="27"/>
      <c r="X30" s="27"/>
      <c r="Y30" s="27"/>
      <c r="Z30" s="119"/>
    </row>
    <row r="31" spans="1:26" ht="12.75">
      <c r="A31" s="42" t="s">
        <v>264</v>
      </c>
      <c r="T31" s="27"/>
      <c r="U31" s="27"/>
      <c r="V31" s="27"/>
      <c r="W31" s="27"/>
      <c r="X31" s="27"/>
      <c r="Y31" s="27"/>
      <c r="Z31" s="119"/>
    </row>
    <row r="32" spans="1:26" ht="12.75">
      <c r="A32" s="42" t="s">
        <v>140</v>
      </c>
      <c r="T32" s="27"/>
      <c r="U32" s="27"/>
      <c r="V32" s="27"/>
      <c r="W32" s="27"/>
      <c r="X32" s="27"/>
      <c r="Y32" s="27"/>
      <c r="Z32" s="119"/>
    </row>
    <row r="33" spans="1:26" ht="12.75">
      <c r="A33" s="42" t="s">
        <v>262</v>
      </c>
      <c r="T33" s="27"/>
      <c r="U33" s="27"/>
      <c r="V33" s="27"/>
      <c r="W33" s="27"/>
      <c r="X33" s="27"/>
      <c r="Y33" s="27"/>
      <c r="Z33" s="119"/>
    </row>
    <row r="34" spans="1:26" ht="66.75" customHeight="1">
      <c r="A34" s="331" t="s">
        <v>147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T34" s="27"/>
      <c r="U34" s="27"/>
      <c r="V34" s="27"/>
      <c r="W34" s="27"/>
      <c r="X34" s="27"/>
      <c r="Y34" s="27"/>
      <c r="Z34" s="119"/>
    </row>
    <row r="35" spans="1:26" ht="12.75">
      <c r="A35" s="149" t="s">
        <v>148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T35" s="27"/>
      <c r="U35" s="27"/>
      <c r="V35" s="27"/>
      <c r="W35" s="27"/>
      <c r="X35" s="27"/>
      <c r="Y35" s="27"/>
      <c r="Z35" s="119"/>
    </row>
    <row r="36" spans="1:26" ht="12.75">
      <c r="A36" s="149" t="s">
        <v>149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T36" s="27"/>
      <c r="U36" s="27"/>
      <c r="V36" s="27"/>
      <c r="W36" s="27"/>
      <c r="X36" s="27"/>
      <c r="Y36" s="27"/>
      <c r="Z36" s="119"/>
    </row>
    <row r="37" spans="1:26" ht="12.75">
      <c r="A37" s="149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T37" s="27"/>
      <c r="U37" s="27"/>
      <c r="V37" s="27"/>
      <c r="W37" s="27"/>
      <c r="X37" s="27"/>
      <c r="Y37" s="27"/>
      <c r="Z37" s="119"/>
    </row>
    <row r="38" spans="1:26" ht="12.75">
      <c r="A38" s="149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T38" s="27"/>
      <c r="U38" s="27"/>
      <c r="V38" s="27"/>
      <c r="W38" s="27"/>
      <c r="X38" s="27"/>
      <c r="Y38" s="27"/>
      <c r="Z38" s="119"/>
    </row>
    <row r="39" ht="12.75">
      <c r="A39" s="50"/>
    </row>
    <row r="40" spans="1:10" ht="15.75">
      <c r="A40" s="298" t="s">
        <v>321</v>
      </c>
      <c r="B40" s="298"/>
      <c r="C40" s="298"/>
      <c r="D40" s="298"/>
      <c r="E40" s="298"/>
      <c r="F40" s="298"/>
      <c r="G40" s="298"/>
      <c r="H40" s="298"/>
      <c r="I40" s="298"/>
      <c r="J40" s="298"/>
    </row>
    <row r="41" spans="1:10" ht="15.75">
      <c r="A41" s="300" t="s">
        <v>322</v>
      </c>
      <c r="B41" s="300"/>
      <c r="C41" s="28"/>
      <c r="D41" s="28"/>
      <c r="E41" s="10"/>
      <c r="F41" s="9"/>
      <c r="G41" s="9"/>
      <c r="H41" s="9"/>
      <c r="I41" s="9"/>
      <c r="J41" s="9"/>
    </row>
    <row r="42" spans="1:10" ht="15.75">
      <c r="A42" s="301" t="s">
        <v>323</v>
      </c>
      <c r="B42" s="301"/>
      <c r="C42" s="9"/>
      <c r="D42" s="9"/>
      <c r="E42" s="9"/>
      <c r="F42" s="9"/>
      <c r="G42" s="9"/>
      <c r="H42" s="9"/>
      <c r="I42" s="9"/>
      <c r="J42" s="9"/>
    </row>
    <row r="45" spans="1:2" ht="12.75">
      <c r="A45" s="302" t="s">
        <v>320</v>
      </c>
      <c r="B45" s="302"/>
    </row>
    <row r="46" spans="1:2" ht="12.75">
      <c r="A46" s="302"/>
      <c r="B46" s="302"/>
    </row>
  </sheetData>
  <sheetProtection/>
  <mergeCells count="27">
    <mergeCell ref="A40:J40"/>
    <mergeCell ref="A41:B41"/>
    <mergeCell ref="A42:B42"/>
    <mergeCell ref="A45:B46"/>
    <mergeCell ref="A34:K34"/>
    <mergeCell ref="A7:A9"/>
    <mergeCell ref="B7:B9"/>
    <mergeCell ref="F7:M7"/>
    <mergeCell ref="F8:G8"/>
    <mergeCell ref="H8:I8"/>
    <mergeCell ref="R7:R9"/>
    <mergeCell ref="V7:W8"/>
    <mergeCell ref="X7:X9"/>
    <mergeCell ref="N8:N9"/>
    <mergeCell ref="O8:O9"/>
    <mergeCell ref="P8:P9"/>
    <mergeCell ref="S7:S9"/>
    <mergeCell ref="T7:U8"/>
    <mergeCell ref="Q8:Q9"/>
    <mergeCell ref="N7:Q7"/>
    <mergeCell ref="B3:L3"/>
    <mergeCell ref="B4:L4"/>
    <mergeCell ref="B5:L5"/>
    <mergeCell ref="M8:M9"/>
    <mergeCell ref="L8:L9"/>
    <mergeCell ref="J8:K8"/>
    <mergeCell ref="C7:E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5">
      <selection activeCell="B10" sqref="B9:B10"/>
    </sheetView>
  </sheetViews>
  <sheetFormatPr defaultColWidth="9.140625" defaultRowHeight="12.75"/>
  <cols>
    <col min="1" max="1" width="22.57421875" style="160" customWidth="1"/>
    <col min="2" max="2" width="15.140625" style="160" customWidth="1"/>
    <col min="3" max="3" width="14.57421875" style="160" customWidth="1"/>
    <col min="4" max="4" width="15.28125" style="160" customWidth="1"/>
    <col min="5" max="5" width="17.140625" style="159" customWidth="1"/>
    <col min="6" max="6" width="13.7109375" style="159" customWidth="1"/>
    <col min="7" max="7" width="17.140625" style="159" customWidth="1"/>
    <col min="8" max="9" width="17.7109375" style="159" customWidth="1"/>
    <col min="10" max="10" width="24.140625" style="159" customWidth="1"/>
    <col min="11" max="11" width="24.28125" style="159" customWidth="1"/>
    <col min="12" max="16384" width="9.140625" style="159" customWidth="1"/>
  </cols>
  <sheetData>
    <row r="1" ht="15.75">
      <c r="J1" s="42" t="s">
        <v>162</v>
      </c>
    </row>
    <row r="2" spans="1:10" ht="15.75" customHeight="1">
      <c r="A2" s="335" t="s">
        <v>268</v>
      </c>
      <c r="B2" s="335"/>
      <c r="C2" s="335"/>
      <c r="D2" s="335"/>
      <c r="E2" s="335"/>
      <c r="F2" s="335"/>
      <c r="G2" s="335"/>
      <c r="H2" s="335"/>
      <c r="I2" s="206"/>
      <c r="J2" s="206"/>
    </row>
    <row r="3" spans="1:10" ht="15.75">
      <c r="A3" s="198"/>
      <c r="B3" s="345" t="s">
        <v>318</v>
      </c>
      <c r="C3" s="345"/>
      <c r="D3" s="345"/>
      <c r="E3" s="345"/>
      <c r="F3" s="345"/>
      <c r="G3" s="345"/>
      <c r="H3" s="198"/>
      <c r="I3" s="198"/>
      <c r="J3" s="198"/>
    </row>
    <row r="4" spans="1:10" ht="15.75">
      <c r="A4" s="198"/>
      <c r="B4" s="346" t="s">
        <v>3</v>
      </c>
      <c r="C4" s="346"/>
      <c r="D4" s="346"/>
      <c r="E4" s="346"/>
      <c r="F4" s="346"/>
      <c r="G4" s="346"/>
      <c r="H4" s="198"/>
      <c r="I4" s="198"/>
      <c r="J4" s="198"/>
    </row>
    <row r="6" spans="1:10" s="28" customFormat="1" ht="39" customHeight="1">
      <c r="A6" s="339" t="s">
        <v>155</v>
      </c>
      <c r="B6" s="341" t="s">
        <v>154</v>
      </c>
      <c r="C6" s="342"/>
      <c r="D6" s="343" t="s">
        <v>274</v>
      </c>
      <c r="E6" s="344"/>
      <c r="F6" s="341" t="s">
        <v>275</v>
      </c>
      <c r="G6" s="342"/>
      <c r="H6" s="337" t="s">
        <v>161</v>
      </c>
      <c r="I6" s="337" t="s">
        <v>153</v>
      </c>
      <c r="J6" s="339" t="s">
        <v>276</v>
      </c>
    </row>
    <row r="7" spans="1:10" s="28" customFormat="1" ht="63.75">
      <c r="A7" s="339"/>
      <c r="B7" s="157" t="s">
        <v>48</v>
      </c>
      <c r="C7" s="157" t="s">
        <v>270</v>
      </c>
      <c r="D7" s="157" t="s">
        <v>152</v>
      </c>
      <c r="E7" s="157" t="s">
        <v>160</v>
      </c>
      <c r="F7" s="157" t="s">
        <v>152</v>
      </c>
      <c r="G7" s="157" t="s">
        <v>151</v>
      </c>
      <c r="H7" s="338"/>
      <c r="I7" s="338"/>
      <c r="J7" s="339"/>
    </row>
    <row r="8" spans="1:10" s="28" customFormat="1" ht="69.75" customHeight="1">
      <c r="A8" s="205">
        <v>1</v>
      </c>
      <c r="B8" s="205" t="s">
        <v>273</v>
      </c>
      <c r="C8" s="205">
        <v>3</v>
      </c>
      <c r="D8" s="205" t="s">
        <v>272</v>
      </c>
      <c r="E8" s="205">
        <v>5</v>
      </c>
      <c r="F8" s="205" t="s">
        <v>271</v>
      </c>
      <c r="G8" s="205">
        <v>7</v>
      </c>
      <c r="H8" s="205">
        <v>8</v>
      </c>
      <c r="I8" s="205">
        <v>9</v>
      </c>
      <c r="J8" s="205">
        <v>10</v>
      </c>
    </row>
    <row r="9" spans="1:10" ht="409.5" customHeight="1">
      <c r="A9" s="208" t="s">
        <v>325</v>
      </c>
      <c r="B9" s="161">
        <f>1+12+1+1+1+1+1+1+1+5+22+1+1+1+1+1</f>
        <v>52</v>
      </c>
      <c r="C9" s="162">
        <f>1+12+1+1+1+1+1+1+1+5+22+1+1+1+1+1</f>
        <v>52</v>
      </c>
      <c r="D9" s="163">
        <f>1898+22748+969.2+1430+1090+1362.2+1978+787+14475+2237+124322+16817.08+6894+633+9047+3009</f>
        <v>209696.47999999998</v>
      </c>
      <c r="E9" s="163">
        <f>3352.25+10+202+355.3+135.3+1394+1375+1642.96+470+3917.87</f>
        <v>12854.68</v>
      </c>
      <c r="F9" s="164">
        <f>66+1004+41+52+49+56+109+43+44+121+1596+128+146+29+111+112</f>
        <v>3707</v>
      </c>
      <c r="G9" s="161">
        <f>95+1+4+9+3+113+7+6+5+46</f>
        <v>289</v>
      </c>
      <c r="H9" s="161">
        <f>153+4+12+3+135+11+7+5+50</f>
        <v>380</v>
      </c>
      <c r="I9" s="163">
        <f>253.6+1+40.8+3+45.2+198+28+225.9+768.4</f>
        <v>1563.8999999999999</v>
      </c>
      <c r="J9" s="161" t="s">
        <v>353</v>
      </c>
    </row>
    <row r="12" spans="1:4" s="28" customFormat="1" ht="12.75">
      <c r="A12" s="62" t="s">
        <v>150</v>
      </c>
      <c r="B12" s="10"/>
      <c r="C12" s="10"/>
      <c r="D12" s="10"/>
    </row>
    <row r="13" spans="1:4" s="28" customFormat="1" ht="12.75">
      <c r="A13" s="10"/>
      <c r="B13" s="10"/>
      <c r="C13" s="10"/>
      <c r="D13" s="10"/>
    </row>
    <row r="14" spans="1:10" s="28" customFormat="1" ht="12.75">
      <c r="A14" s="340"/>
      <c r="B14" s="340"/>
      <c r="C14" s="340"/>
      <c r="D14" s="340"/>
      <c r="E14" s="340"/>
      <c r="F14" s="340"/>
      <c r="G14" s="340"/>
      <c r="H14" s="340"/>
      <c r="I14" s="340"/>
      <c r="J14" s="340"/>
    </row>
    <row r="15" ht="15.75">
      <c r="A15" s="145" t="s">
        <v>269</v>
      </c>
    </row>
    <row r="17" spans="1:10" s="41" customFormat="1" ht="15.75">
      <c r="A17" s="298" t="s">
        <v>321</v>
      </c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s="41" customFormat="1" ht="15.75">
      <c r="A18" s="300" t="s">
        <v>322</v>
      </c>
      <c r="B18" s="300"/>
      <c r="C18" s="28"/>
      <c r="D18" s="28"/>
      <c r="E18" s="10"/>
      <c r="F18" s="9"/>
      <c r="G18" s="9"/>
      <c r="H18" s="9"/>
      <c r="I18" s="9"/>
      <c r="J18" s="9"/>
    </row>
    <row r="19" spans="1:10" ht="15.75">
      <c r="A19" s="301" t="s">
        <v>323</v>
      </c>
      <c r="B19" s="301"/>
      <c r="C19" s="9"/>
      <c r="D19" s="9"/>
      <c r="E19" s="9"/>
      <c r="F19" s="9"/>
      <c r="G19" s="9"/>
      <c r="H19" s="9"/>
      <c r="I19" s="9"/>
      <c r="J19" s="9"/>
    </row>
    <row r="21" spans="1:2" s="41" customFormat="1" ht="12.75">
      <c r="A21" s="302" t="s">
        <v>320</v>
      </c>
      <c r="B21" s="302"/>
    </row>
    <row r="22" spans="1:2" ht="15.75">
      <c r="A22" s="302"/>
      <c r="B22" s="302"/>
    </row>
    <row r="25" spans="1:10" ht="15.75">
      <c r="A25" s="336"/>
      <c r="B25" s="336"/>
      <c r="C25" s="336"/>
      <c r="D25" s="336"/>
      <c r="E25" s="336"/>
      <c r="F25" s="336"/>
      <c r="G25" s="336"/>
      <c r="H25" s="336"/>
      <c r="I25" s="336"/>
      <c r="J25" s="336"/>
    </row>
  </sheetData>
  <sheetProtection/>
  <mergeCells count="16">
    <mergeCell ref="B3:G3"/>
    <mergeCell ref="B4:G4"/>
    <mergeCell ref="A17:J17"/>
    <mergeCell ref="A18:B18"/>
    <mergeCell ref="A19:B19"/>
    <mergeCell ref="A21:B22"/>
    <mergeCell ref="A2:H2"/>
    <mergeCell ref="A25:J25"/>
    <mergeCell ref="H6:H7"/>
    <mergeCell ref="I6:I7"/>
    <mergeCell ref="J6:J7"/>
    <mergeCell ref="A14:J14"/>
    <mergeCell ref="A6:A7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9.00390625" style="9" customWidth="1"/>
    <col min="2" max="2" width="14.28125" style="9" customWidth="1"/>
    <col min="3" max="3" width="19.00390625" style="9" customWidth="1"/>
    <col min="4" max="4" width="14.8515625" style="9" customWidth="1"/>
    <col min="5" max="5" width="19.421875" style="9" customWidth="1"/>
    <col min="6" max="6" width="15.7109375" style="9" customWidth="1"/>
    <col min="7" max="7" width="17.421875" style="9" customWidth="1"/>
    <col min="8" max="16384" width="9.140625" style="9" customWidth="1"/>
  </cols>
  <sheetData>
    <row r="1" spans="1:7" ht="12.75">
      <c r="A1" s="11"/>
      <c r="G1" s="61" t="s">
        <v>291</v>
      </c>
    </row>
    <row r="2" ht="12.75">
      <c r="A2" s="11"/>
    </row>
    <row r="3" spans="1:5" ht="15.75" customHeight="1">
      <c r="A3" s="353" t="s">
        <v>292</v>
      </c>
      <c r="B3" s="353"/>
      <c r="C3" s="353"/>
      <c r="D3" s="353"/>
      <c r="E3" s="353"/>
    </row>
    <row r="4" spans="1:3" ht="15">
      <c r="A4" s="351" t="s">
        <v>318</v>
      </c>
      <c r="B4" s="351"/>
      <c r="C4" s="351"/>
    </row>
    <row r="5" spans="1:3" ht="12.75">
      <c r="A5" s="352" t="s">
        <v>54</v>
      </c>
      <c r="B5" s="352"/>
      <c r="C5" s="352"/>
    </row>
    <row r="6" spans="1:3" ht="15">
      <c r="A6" s="4"/>
      <c r="B6" s="31"/>
      <c r="C6" s="65"/>
    </row>
    <row r="7" spans="1:7" ht="38.25" customHeight="1">
      <c r="A7" s="349" t="s">
        <v>296</v>
      </c>
      <c r="B7" s="347" t="s">
        <v>288</v>
      </c>
      <c r="C7" s="348"/>
      <c r="D7" s="347" t="s">
        <v>289</v>
      </c>
      <c r="E7" s="348"/>
      <c r="F7" s="347" t="s">
        <v>308</v>
      </c>
      <c r="G7" s="348"/>
    </row>
    <row r="8" spans="1:7" ht="25.5">
      <c r="A8" s="350"/>
      <c r="B8" s="158" t="s">
        <v>48</v>
      </c>
      <c r="C8" s="158" t="s">
        <v>287</v>
      </c>
      <c r="D8" s="158" t="s">
        <v>290</v>
      </c>
      <c r="E8" s="158" t="s">
        <v>287</v>
      </c>
      <c r="F8" s="158" t="s">
        <v>290</v>
      </c>
      <c r="G8" s="158" t="s">
        <v>287</v>
      </c>
    </row>
    <row r="9" spans="1:7" ht="12.75">
      <c r="A9" s="283" t="s">
        <v>295</v>
      </c>
      <c r="B9" s="284">
        <v>4</v>
      </c>
      <c r="C9" s="284">
        <v>4</v>
      </c>
      <c r="D9" s="284">
        <v>489</v>
      </c>
      <c r="E9" s="284">
        <v>489</v>
      </c>
      <c r="F9" s="284">
        <v>489</v>
      </c>
      <c r="G9" s="284">
        <v>489</v>
      </c>
    </row>
    <row r="10" spans="1:7" ht="12.75">
      <c r="A10" s="285" t="s">
        <v>297</v>
      </c>
      <c r="B10" s="284"/>
      <c r="C10" s="284"/>
      <c r="D10" s="284"/>
      <c r="E10" s="284"/>
      <c r="F10" s="284"/>
      <c r="G10" s="284"/>
    </row>
    <row r="11" spans="1:7" ht="12.75">
      <c r="A11" s="285" t="s">
        <v>298</v>
      </c>
      <c r="B11" s="284"/>
      <c r="C11" s="284"/>
      <c r="D11" s="284"/>
      <c r="E11" s="284"/>
      <c r="F11" s="284"/>
      <c r="G11" s="284"/>
    </row>
    <row r="12" spans="1:7" ht="12.75">
      <c r="A12" s="283" t="s">
        <v>299</v>
      </c>
      <c r="B12" s="284">
        <f>26+5</f>
        <v>31</v>
      </c>
      <c r="C12" s="284"/>
      <c r="D12" s="284">
        <f>83174+13797.4</f>
        <v>96971.4</v>
      </c>
      <c r="E12" s="284"/>
      <c r="F12" s="284">
        <f>128383.4+13797.4</f>
        <v>142180.8</v>
      </c>
      <c r="G12" s="284"/>
    </row>
    <row r="13" spans="1:7" ht="12.75">
      <c r="A13" s="285" t="s">
        <v>300</v>
      </c>
      <c r="B13" s="284"/>
      <c r="C13" s="284"/>
      <c r="D13" s="284"/>
      <c r="E13" s="284"/>
      <c r="F13" s="284"/>
      <c r="G13" s="284"/>
    </row>
    <row r="14" spans="1:7" ht="12.75">
      <c r="A14" s="285" t="s">
        <v>301</v>
      </c>
      <c r="B14" s="284">
        <v>109</v>
      </c>
      <c r="C14" s="284">
        <v>24</v>
      </c>
      <c r="D14" s="284">
        <v>1624.1</v>
      </c>
      <c r="E14" s="284">
        <v>874.7</v>
      </c>
      <c r="F14" s="284">
        <v>1388.4</v>
      </c>
      <c r="G14" s="284">
        <v>874.7</v>
      </c>
    </row>
    <row r="15" spans="1:7" ht="12.75">
      <c r="A15" s="285" t="s">
        <v>302</v>
      </c>
      <c r="B15" s="284"/>
      <c r="C15" s="284"/>
      <c r="D15" s="284"/>
      <c r="E15" s="284"/>
      <c r="F15" s="284"/>
      <c r="G15" s="284"/>
    </row>
    <row r="16" spans="1:7" ht="12.75">
      <c r="A16" s="285" t="s">
        <v>303</v>
      </c>
      <c r="B16" s="284"/>
      <c r="C16" s="284"/>
      <c r="D16" s="284"/>
      <c r="E16" s="284"/>
      <c r="F16" s="284"/>
      <c r="G16" s="284"/>
    </row>
    <row r="17" spans="1:7" ht="12.75">
      <c r="A17" s="284" t="s">
        <v>304</v>
      </c>
      <c r="B17" s="284"/>
      <c r="C17" s="284"/>
      <c r="D17" s="284"/>
      <c r="E17" s="284"/>
      <c r="F17" s="284"/>
      <c r="G17" s="284"/>
    </row>
    <row r="18" spans="1:7" ht="25.5">
      <c r="A18" s="284" t="s">
        <v>305</v>
      </c>
      <c r="B18" s="284"/>
      <c r="C18" s="284"/>
      <c r="D18" s="284"/>
      <c r="E18" s="284"/>
      <c r="F18" s="284"/>
      <c r="G18" s="284"/>
    </row>
    <row r="19" spans="1:7" ht="12.75">
      <c r="A19" s="284" t="s">
        <v>306</v>
      </c>
      <c r="B19" s="284"/>
      <c r="C19" s="284"/>
      <c r="D19" s="284"/>
      <c r="E19" s="284"/>
      <c r="F19" s="284"/>
      <c r="G19" s="284"/>
    </row>
    <row r="20" spans="1:7" ht="12.75">
      <c r="A20" s="284" t="s">
        <v>293</v>
      </c>
      <c r="B20" s="284"/>
      <c r="C20" s="284"/>
      <c r="D20" s="284"/>
      <c r="E20" s="284"/>
      <c r="F20" s="284"/>
      <c r="G20" s="284"/>
    </row>
    <row r="21" spans="1:7" ht="12.75">
      <c r="A21" s="122" t="s">
        <v>307</v>
      </c>
      <c r="B21" s="122"/>
      <c r="C21" s="122"/>
      <c r="D21" s="122"/>
      <c r="E21" s="122"/>
      <c r="F21" s="122"/>
      <c r="G21" s="122"/>
    </row>
    <row r="22" spans="1:7" ht="25.5">
      <c r="A22" s="122" t="s">
        <v>294</v>
      </c>
      <c r="B22" s="122"/>
      <c r="C22" s="122"/>
      <c r="D22" s="122"/>
      <c r="E22" s="122"/>
      <c r="F22" s="122"/>
      <c r="G22" s="122"/>
    </row>
    <row r="23" spans="1:7" ht="12.75">
      <c r="A23" s="122"/>
      <c r="B23" s="122">
        <f aca="true" t="shared" si="0" ref="B23:G23">SUM(B9:B22)</f>
        <v>144</v>
      </c>
      <c r="C23" s="122">
        <f t="shared" si="0"/>
        <v>28</v>
      </c>
      <c r="D23" s="122">
        <f t="shared" si="0"/>
        <v>99084.5</v>
      </c>
      <c r="E23" s="122">
        <f t="shared" si="0"/>
        <v>1363.7</v>
      </c>
      <c r="F23" s="122">
        <f t="shared" si="0"/>
        <v>144058.19999999998</v>
      </c>
      <c r="G23" s="122">
        <f t="shared" si="0"/>
        <v>1363.7</v>
      </c>
    </row>
    <row r="25" ht="12.75">
      <c r="A25" s="62" t="s">
        <v>310</v>
      </c>
    </row>
    <row r="26" spans="1:26" s="41" customFormat="1" ht="12.75">
      <c r="A26" s="145" t="s">
        <v>309</v>
      </c>
      <c r="T26" s="119"/>
      <c r="U26" s="119"/>
      <c r="V26" s="119"/>
      <c r="W26" s="119"/>
      <c r="X26" s="119"/>
      <c r="Y26" s="27"/>
      <c r="Z26" s="119"/>
    </row>
    <row r="28" spans="1:10" ht="15.75">
      <c r="A28" s="298" t="s">
        <v>321</v>
      </c>
      <c r="B28" s="298"/>
      <c r="C28" s="298"/>
      <c r="D28" s="298"/>
      <c r="E28" s="298"/>
      <c r="F28" s="298"/>
      <c r="G28" s="298"/>
      <c r="H28" s="298"/>
      <c r="I28" s="298"/>
      <c r="J28" s="298"/>
    </row>
    <row r="29" spans="1:5" ht="15.75">
      <c r="A29" s="300" t="s">
        <v>322</v>
      </c>
      <c r="B29" s="300"/>
      <c r="C29" s="28"/>
      <c r="D29" s="28"/>
      <c r="E29" s="10"/>
    </row>
    <row r="30" spans="1:2" ht="15.75">
      <c r="A30" s="301" t="s">
        <v>323</v>
      </c>
      <c r="B30" s="301"/>
    </row>
    <row r="31" ht="12.75">
      <c r="A31" s="50"/>
    </row>
    <row r="32" spans="1:2" ht="12.75">
      <c r="A32" s="302" t="s">
        <v>320</v>
      </c>
      <c r="B32" s="302"/>
    </row>
    <row r="33" spans="1:2" ht="12.75">
      <c r="A33" s="302"/>
      <c r="B33" s="302"/>
    </row>
  </sheetData>
  <sheetProtection/>
  <mergeCells count="11">
    <mergeCell ref="A3:E3"/>
    <mergeCell ref="A28:J28"/>
    <mergeCell ref="A29:B29"/>
    <mergeCell ref="A30:B30"/>
    <mergeCell ref="A32:B33"/>
    <mergeCell ref="B7:C7"/>
    <mergeCell ref="D7:E7"/>
    <mergeCell ref="F7:G7"/>
    <mergeCell ref="A7:A8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421875" style="4" customWidth="1"/>
    <col min="2" max="2" width="44.421875" style="4" customWidth="1"/>
    <col min="3" max="3" width="33.7109375" style="4" customWidth="1"/>
    <col min="4" max="5" width="16.28125" style="4" customWidth="1"/>
    <col min="6" max="16384" width="9.140625" style="4" customWidth="1"/>
  </cols>
  <sheetData>
    <row r="1" ht="15">
      <c r="E1" s="14" t="s">
        <v>33</v>
      </c>
    </row>
    <row r="3" spans="1:5" ht="15">
      <c r="A3" s="51" t="s">
        <v>163</v>
      </c>
      <c r="B3" s="51"/>
      <c r="C3" s="51"/>
      <c r="D3" s="51"/>
      <c r="E3" s="51"/>
    </row>
    <row r="4" spans="1:5" ht="15">
      <c r="A4" s="354" t="s">
        <v>277</v>
      </c>
      <c r="B4" s="354"/>
      <c r="C4" s="354"/>
      <c r="D4" s="354"/>
      <c r="E4" s="354"/>
    </row>
    <row r="5" spans="1:5" ht="15.75">
      <c r="A5" s="13" t="s">
        <v>19</v>
      </c>
      <c r="B5" s="74"/>
      <c r="C5" s="355"/>
      <c r="D5" s="355"/>
      <c r="E5" s="355"/>
    </row>
    <row r="6" spans="1:5" ht="15" customHeight="1">
      <c r="A6" s="356" t="s">
        <v>3</v>
      </c>
      <c r="B6" s="356"/>
      <c r="C6" s="356"/>
      <c r="D6" s="356"/>
      <c r="E6" s="356"/>
    </row>
    <row r="7" spans="1:5" ht="15" customHeight="1">
      <c r="A7" s="357" t="s">
        <v>106</v>
      </c>
      <c r="B7" s="357"/>
      <c r="C7" s="358"/>
      <c r="D7" s="358"/>
      <c r="E7" s="358"/>
    </row>
    <row r="8" spans="1:5" ht="15" customHeight="1">
      <c r="A8" s="87"/>
      <c r="B8" s="87"/>
      <c r="C8" s="31"/>
      <c r="D8" s="31"/>
      <c r="E8" s="31"/>
    </row>
    <row r="9" spans="1:5" ht="15" customHeight="1">
      <c r="A9" s="359" t="s">
        <v>107</v>
      </c>
      <c r="B9" s="359"/>
      <c r="C9" s="358"/>
      <c r="D9" s="358"/>
      <c r="E9" s="358"/>
    </row>
    <row r="11" spans="1:4" ht="33" customHeight="1">
      <c r="A11" s="360" t="s">
        <v>58</v>
      </c>
      <c r="B11" s="357"/>
      <c r="C11" s="357"/>
      <c r="D11" s="196"/>
    </row>
    <row r="13" spans="1:5" s="6" customFormat="1" ht="15">
      <c r="A13" s="5" t="s">
        <v>2</v>
      </c>
      <c r="B13" s="5" t="s">
        <v>64</v>
      </c>
      <c r="C13" s="5" t="s">
        <v>23</v>
      </c>
      <c r="D13" s="5" t="s">
        <v>108</v>
      </c>
      <c r="E13" s="5" t="s">
        <v>109</v>
      </c>
    </row>
    <row r="14" spans="1:5" ht="15">
      <c r="A14" s="7"/>
      <c r="B14" s="7"/>
      <c r="C14" s="7"/>
      <c r="D14" s="7"/>
      <c r="E14" s="7"/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20" ht="15">
      <c r="A20" s="151" t="s">
        <v>164</v>
      </c>
    </row>
    <row r="21" spans="1:3" ht="15">
      <c r="A21" s="197" t="s">
        <v>226</v>
      </c>
      <c r="B21" s="197"/>
      <c r="C21" s="197"/>
    </row>
    <row r="23" spans="1:10" s="9" customFormat="1" ht="18.75" customHeight="1">
      <c r="A23" s="298" t="s">
        <v>321</v>
      </c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5" s="9" customFormat="1" ht="15.75" customHeight="1">
      <c r="A24" s="300" t="s">
        <v>322</v>
      </c>
      <c r="B24" s="300"/>
      <c r="C24" s="28"/>
      <c r="D24" s="28"/>
      <c r="E24" s="10"/>
    </row>
    <row r="25" spans="1:10" ht="15.75" customHeight="1">
      <c r="A25" s="301" t="s">
        <v>323</v>
      </c>
      <c r="B25" s="301"/>
      <c r="C25" s="9"/>
      <c r="D25" s="9"/>
      <c r="E25" s="9"/>
      <c r="F25" s="9"/>
      <c r="G25" s="9"/>
      <c r="H25" s="9"/>
      <c r="I25" s="9"/>
      <c r="J25" s="9"/>
    </row>
    <row r="27" spans="1:2" ht="15">
      <c r="A27" s="302" t="s">
        <v>320</v>
      </c>
      <c r="B27" s="302"/>
    </row>
    <row r="28" spans="1:2" ht="15">
      <c r="A28" s="302"/>
      <c r="B28" s="302"/>
    </row>
  </sheetData>
  <sheetProtection/>
  <mergeCells count="12">
    <mergeCell ref="A23:J23"/>
    <mergeCell ref="A24:B24"/>
    <mergeCell ref="A25:B25"/>
    <mergeCell ref="A27:B28"/>
    <mergeCell ref="A11:C11"/>
    <mergeCell ref="A4:E4"/>
    <mergeCell ref="C5:E5"/>
    <mergeCell ref="A6:E6"/>
    <mergeCell ref="A7:B7"/>
    <mergeCell ref="C7:E7"/>
    <mergeCell ref="A9:B9"/>
    <mergeCell ref="C9:E9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55">
      <selection activeCell="A71" sqref="A71:D72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1.28125" style="4" customWidth="1"/>
    <col min="4" max="4" width="9.28125" style="4" customWidth="1"/>
    <col min="5" max="5" width="20.28125" style="4" customWidth="1"/>
    <col min="6" max="6" width="12.28125" style="4" customWidth="1"/>
    <col min="7" max="7" width="13.7109375" style="4" customWidth="1"/>
    <col min="8" max="8" width="11.8515625" style="4" customWidth="1"/>
    <col min="9" max="9" width="10.7109375" style="4" customWidth="1"/>
    <col min="10" max="10" width="15.140625" style="4" customWidth="1"/>
    <col min="11" max="13" width="12.421875" style="4" customWidth="1"/>
    <col min="14" max="15" width="11.421875" style="4" customWidth="1"/>
    <col min="16" max="16" width="16.57421875" style="4" customWidth="1"/>
    <col min="17" max="17" width="18.57421875" style="4" customWidth="1"/>
    <col min="18" max="16384" width="9.140625" style="4" customWidth="1"/>
  </cols>
  <sheetData>
    <row r="1" ht="15">
      <c r="P1" s="4" t="s">
        <v>34</v>
      </c>
    </row>
    <row r="3" spans="2:16" ht="15">
      <c r="B3" s="361" t="s">
        <v>278</v>
      </c>
      <c r="C3" s="361"/>
      <c r="D3" s="361"/>
      <c r="E3" s="361"/>
      <c r="F3" s="361"/>
      <c r="G3" s="361"/>
      <c r="H3" s="361"/>
      <c r="I3" s="361"/>
      <c r="J3" s="361"/>
      <c r="K3" s="361"/>
      <c r="L3" s="76"/>
      <c r="M3" s="54"/>
      <c r="N3" s="54"/>
      <c r="O3" s="54"/>
      <c r="P3" s="54"/>
    </row>
    <row r="4" spans="2:16" ht="15.75">
      <c r="B4" s="165" t="s">
        <v>19</v>
      </c>
      <c r="C4" s="363" t="s">
        <v>324</v>
      </c>
      <c r="D4" s="363"/>
      <c r="E4" s="363"/>
      <c r="F4" s="363"/>
      <c r="G4" s="363"/>
      <c r="H4" s="363"/>
      <c r="I4" s="363"/>
      <c r="J4" s="363"/>
      <c r="K4" s="55"/>
      <c r="L4" s="55"/>
      <c r="M4" s="54"/>
      <c r="N4" s="54"/>
      <c r="O4" s="54"/>
      <c r="P4" s="54"/>
    </row>
    <row r="5" spans="2:16" ht="15" customHeight="1">
      <c r="B5" s="362" t="s">
        <v>3</v>
      </c>
      <c r="C5" s="362"/>
      <c r="D5" s="362"/>
      <c r="E5" s="362"/>
      <c r="F5" s="362"/>
      <c r="G5" s="362"/>
      <c r="H5" s="362"/>
      <c r="I5" s="362"/>
      <c r="J5" s="362"/>
      <c r="K5" s="362"/>
      <c r="L5" s="77"/>
      <c r="M5" s="54"/>
      <c r="N5" s="54"/>
      <c r="O5" s="54"/>
      <c r="P5" s="54"/>
    </row>
    <row r="6" spans="2:16" ht="1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7" s="33" customFormat="1" ht="105" customHeight="1">
      <c r="A7" s="32" t="s">
        <v>2</v>
      </c>
      <c r="B7" s="56" t="s">
        <v>24</v>
      </c>
      <c r="C7" s="56" t="s">
        <v>25</v>
      </c>
      <c r="D7" s="56" t="s">
        <v>35</v>
      </c>
      <c r="E7" s="56" t="s">
        <v>26</v>
      </c>
      <c r="F7" s="56" t="s">
        <v>27</v>
      </c>
      <c r="G7" s="56" t="s">
        <v>22</v>
      </c>
      <c r="H7" s="56" t="s">
        <v>28</v>
      </c>
      <c r="I7" s="56" t="s">
        <v>57</v>
      </c>
      <c r="J7" s="56" t="s">
        <v>29</v>
      </c>
      <c r="K7" s="56" t="s">
        <v>30</v>
      </c>
      <c r="L7" s="56" t="s">
        <v>65</v>
      </c>
      <c r="M7" s="56" t="s">
        <v>66</v>
      </c>
      <c r="N7" s="56" t="s">
        <v>31</v>
      </c>
      <c r="O7" s="56" t="s">
        <v>44</v>
      </c>
      <c r="P7" s="56" t="s">
        <v>224</v>
      </c>
      <c r="Q7" s="56" t="s">
        <v>279</v>
      </c>
    </row>
    <row r="8" spans="1:17" ht="15">
      <c r="A8" s="52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  <c r="Q8" s="57">
        <v>17</v>
      </c>
    </row>
    <row r="9" spans="1:17" ht="72">
      <c r="A9" s="209">
        <v>1</v>
      </c>
      <c r="B9" s="209" t="s">
        <v>326</v>
      </c>
      <c r="C9" s="209">
        <v>4222003176</v>
      </c>
      <c r="D9" s="209" t="s">
        <v>327</v>
      </c>
      <c r="E9" s="209" t="s">
        <v>326</v>
      </c>
      <c r="F9" s="209">
        <v>4222003176</v>
      </c>
      <c r="G9" s="209" t="s">
        <v>328</v>
      </c>
      <c r="H9" s="209" t="s">
        <v>329</v>
      </c>
      <c r="I9" s="209" t="s">
        <v>330</v>
      </c>
      <c r="J9" s="209" t="s">
        <v>331</v>
      </c>
      <c r="K9" s="209" t="s">
        <v>332</v>
      </c>
      <c r="L9" s="209" t="s">
        <v>333</v>
      </c>
      <c r="M9" s="209" t="s">
        <v>337</v>
      </c>
      <c r="N9" s="209" t="s">
        <v>336</v>
      </c>
      <c r="O9" s="209" t="s">
        <v>334</v>
      </c>
      <c r="P9" s="209" t="s">
        <v>335</v>
      </c>
      <c r="Q9" s="209"/>
    </row>
    <row r="10" spans="1:17" ht="72">
      <c r="A10" s="209">
        <v>2</v>
      </c>
      <c r="B10" s="218" t="s">
        <v>354</v>
      </c>
      <c r="C10" s="219">
        <v>4222003497</v>
      </c>
      <c r="D10" s="218" t="s">
        <v>355</v>
      </c>
      <c r="E10" s="218" t="s">
        <v>354</v>
      </c>
      <c r="F10" s="219">
        <v>4222003497</v>
      </c>
      <c r="G10" s="218" t="s">
        <v>356</v>
      </c>
      <c r="H10" s="218" t="s">
        <v>357</v>
      </c>
      <c r="I10" s="220" t="s">
        <v>358</v>
      </c>
      <c r="J10" s="218" t="s">
        <v>359</v>
      </c>
      <c r="K10" s="218" t="s">
        <v>360</v>
      </c>
      <c r="L10" s="218"/>
      <c r="M10" s="221"/>
      <c r="N10" s="221"/>
      <c r="O10" s="221" t="s">
        <v>334</v>
      </c>
      <c r="P10" s="221" t="s">
        <v>335</v>
      </c>
      <c r="Q10" s="209"/>
    </row>
    <row r="11" spans="1:17" ht="72">
      <c r="A11" s="209">
        <v>3</v>
      </c>
      <c r="B11" s="218" t="s">
        <v>354</v>
      </c>
      <c r="C11" s="219">
        <v>4222003497</v>
      </c>
      <c r="D11" s="218" t="s">
        <v>361</v>
      </c>
      <c r="E11" s="218" t="s">
        <v>362</v>
      </c>
      <c r="F11" s="218">
        <v>4222008142</v>
      </c>
      <c r="G11" s="218" t="s">
        <v>363</v>
      </c>
      <c r="H11" s="218" t="s">
        <v>364</v>
      </c>
      <c r="I11" s="220" t="s">
        <v>365</v>
      </c>
      <c r="J11" s="221" t="s">
        <v>366</v>
      </c>
      <c r="K11" s="218" t="s">
        <v>367</v>
      </c>
      <c r="L11" s="218" t="s">
        <v>368</v>
      </c>
      <c r="M11" s="218" t="s">
        <v>369</v>
      </c>
      <c r="N11" s="218" t="s">
        <v>364</v>
      </c>
      <c r="O11" s="221" t="s">
        <v>334</v>
      </c>
      <c r="P11" s="221" t="s">
        <v>335</v>
      </c>
      <c r="Q11" s="209"/>
    </row>
    <row r="12" spans="1:17" ht="72">
      <c r="A12" s="209">
        <v>4</v>
      </c>
      <c r="B12" s="218" t="s">
        <v>354</v>
      </c>
      <c r="C12" s="219">
        <v>4222003497</v>
      </c>
      <c r="D12" s="218" t="s">
        <v>370</v>
      </c>
      <c r="E12" s="218" t="s">
        <v>371</v>
      </c>
      <c r="F12" s="218">
        <v>4222008174</v>
      </c>
      <c r="G12" s="218" t="s">
        <v>372</v>
      </c>
      <c r="H12" s="218" t="s">
        <v>373</v>
      </c>
      <c r="I12" s="220" t="s">
        <v>374</v>
      </c>
      <c r="J12" s="221" t="s">
        <v>366</v>
      </c>
      <c r="K12" s="218" t="s">
        <v>375</v>
      </c>
      <c r="L12" s="218" t="s">
        <v>368</v>
      </c>
      <c r="M12" s="218" t="s">
        <v>376</v>
      </c>
      <c r="N12" s="218" t="s">
        <v>373</v>
      </c>
      <c r="O12" s="221" t="s">
        <v>334</v>
      </c>
      <c r="P12" s="221" t="s">
        <v>335</v>
      </c>
      <c r="Q12" s="209"/>
    </row>
    <row r="13" spans="1:17" ht="72">
      <c r="A13" s="209">
        <v>5</v>
      </c>
      <c r="B13" s="218" t="s">
        <v>354</v>
      </c>
      <c r="C13" s="219">
        <v>4222003497</v>
      </c>
      <c r="D13" s="218" t="s">
        <v>377</v>
      </c>
      <c r="E13" s="218" t="s">
        <v>378</v>
      </c>
      <c r="F13" s="218">
        <v>4222008135</v>
      </c>
      <c r="G13" s="218" t="s">
        <v>379</v>
      </c>
      <c r="H13" s="218" t="s">
        <v>380</v>
      </c>
      <c r="I13" s="222" t="s">
        <v>381</v>
      </c>
      <c r="J13" s="221" t="s">
        <v>366</v>
      </c>
      <c r="K13" s="218" t="s">
        <v>382</v>
      </c>
      <c r="L13" s="218" t="s">
        <v>383</v>
      </c>
      <c r="M13" s="218" t="s">
        <v>384</v>
      </c>
      <c r="N13" s="218" t="s">
        <v>380</v>
      </c>
      <c r="O13" s="221" t="s">
        <v>334</v>
      </c>
      <c r="P13" s="221" t="s">
        <v>335</v>
      </c>
      <c r="Q13" s="209"/>
    </row>
    <row r="14" spans="1:17" ht="72">
      <c r="A14" s="209">
        <v>6</v>
      </c>
      <c r="B14" s="218" t="s">
        <v>354</v>
      </c>
      <c r="C14" s="219">
        <v>4222003497</v>
      </c>
      <c r="D14" s="218" t="s">
        <v>385</v>
      </c>
      <c r="E14" s="218" t="s">
        <v>386</v>
      </c>
      <c r="F14" s="218">
        <v>4222008150</v>
      </c>
      <c r="G14" s="218" t="s">
        <v>387</v>
      </c>
      <c r="H14" s="218" t="s">
        <v>388</v>
      </c>
      <c r="I14" s="218" t="s">
        <v>389</v>
      </c>
      <c r="J14" s="221" t="s">
        <v>366</v>
      </c>
      <c r="K14" s="218" t="s">
        <v>390</v>
      </c>
      <c r="L14" s="218" t="s">
        <v>391</v>
      </c>
      <c r="M14" s="218" t="s">
        <v>392</v>
      </c>
      <c r="N14" s="218" t="s">
        <v>388</v>
      </c>
      <c r="O14" s="221" t="s">
        <v>334</v>
      </c>
      <c r="P14" s="221" t="s">
        <v>335</v>
      </c>
      <c r="Q14" s="209"/>
    </row>
    <row r="15" spans="1:17" ht="72">
      <c r="A15" s="209">
        <v>7</v>
      </c>
      <c r="B15" s="218" t="s">
        <v>354</v>
      </c>
      <c r="C15" s="219" t="s">
        <v>393</v>
      </c>
      <c r="D15" s="218" t="s">
        <v>394</v>
      </c>
      <c r="E15" s="218" t="s">
        <v>395</v>
      </c>
      <c r="F15" s="218">
        <v>4222008167</v>
      </c>
      <c r="G15" s="218" t="s">
        <v>396</v>
      </c>
      <c r="H15" s="218" t="s">
        <v>397</v>
      </c>
      <c r="I15" s="218" t="s">
        <v>398</v>
      </c>
      <c r="J15" s="221" t="s">
        <v>366</v>
      </c>
      <c r="K15" s="218" t="s">
        <v>399</v>
      </c>
      <c r="L15" s="218" t="s">
        <v>400</v>
      </c>
      <c r="M15" s="218"/>
      <c r="N15" s="218" t="s">
        <v>397</v>
      </c>
      <c r="O15" s="221" t="s">
        <v>334</v>
      </c>
      <c r="P15" s="221" t="s">
        <v>335</v>
      </c>
      <c r="Q15" s="209"/>
    </row>
    <row r="16" spans="1:17" ht="72">
      <c r="A16" s="209">
        <v>8</v>
      </c>
      <c r="B16" s="218" t="s">
        <v>354</v>
      </c>
      <c r="C16" s="219" t="s">
        <v>393</v>
      </c>
      <c r="D16" s="218" t="s">
        <v>401</v>
      </c>
      <c r="E16" s="218" t="s">
        <v>402</v>
      </c>
      <c r="F16" s="218">
        <v>4222010840</v>
      </c>
      <c r="G16" s="218" t="s">
        <v>403</v>
      </c>
      <c r="H16" s="219" t="s">
        <v>404</v>
      </c>
      <c r="I16" s="219" t="s">
        <v>405</v>
      </c>
      <c r="J16" s="221" t="s">
        <v>366</v>
      </c>
      <c r="K16" s="218" t="s">
        <v>406</v>
      </c>
      <c r="L16" s="218" t="s">
        <v>407</v>
      </c>
      <c r="M16" s="220" t="s">
        <v>408</v>
      </c>
      <c r="N16" s="223" t="s">
        <v>404</v>
      </c>
      <c r="O16" s="221" t="s">
        <v>334</v>
      </c>
      <c r="P16" s="221" t="s">
        <v>335</v>
      </c>
      <c r="Q16" s="209"/>
    </row>
    <row r="17" spans="1:17" ht="72">
      <c r="A17" s="209">
        <v>9</v>
      </c>
      <c r="B17" s="218" t="s">
        <v>354</v>
      </c>
      <c r="C17" s="219">
        <v>4222003497</v>
      </c>
      <c r="D17" s="224"/>
      <c r="E17" s="218" t="s">
        <v>409</v>
      </c>
      <c r="F17" s="218">
        <v>4222010832</v>
      </c>
      <c r="G17" s="218" t="s">
        <v>410</v>
      </c>
      <c r="H17" s="218" t="s">
        <v>411</v>
      </c>
      <c r="I17" s="218" t="s">
        <v>412</v>
      </c>
      <c r="J17" s="221" t="s">
        <v>366</v>
      </c>
      <c r="K17" s="218" t="s">
        <v>413</v>
      </c>
      <c r="L17" s="218" t="s">
        <v>414</v>
      </c>
      <c r="M17" s="218" t="s">
        <v>415</v>
      </c>
      <c r="N17" s="218" t="s">
        <v>411</v>
      </c>
      <c r="O17" s="221" t="s">
        <v>334</v>
      </c>
      <c r="P17" s="221" t="s">
        <v>335</v>
      </c>
      <c r="Q17" s="209"/>
    </row>
    <row r="18" spans="1:17" ht="72">
      <c r="A18" s="209">
        <v>10</v>
      </c>
      <c r="B18" s="218" t="s">
        <v>354</v>
      </c>
      <c r="C18" s="219">
        <v>4222003497</v>
      </c>
      <c r="D18" s="218" t="s">
        <v>416</v>
      </c>
      <c r="E18" s="218" t="s">
        <v>417</v>
      </c>
      <c r="F18" s="218">
        <v>4222010871</v>
      </c>
      <c r="G18" s="218" t="s">
        <v>418</v>
      </c>
      <c r="H18" s="218" t="s">
        <v>419</v>
      </c>
      <c r="I18" s="218" t="s">
        <v>420</v>
      </c>
      <c r="J18" s="221" t="s">
        <v>366</v>
      </c>
      <c r="K18" s="218" t="s">
        <v>421</v>
      </c>
      <c r="L18" s="218" t="s">
        <v>422</v>
      </c>
      <c r="M18" s="220" t="s">
        <v>423</v>
      </c>
      <c r="N18" s="218" t="s">
        <v>424</v>
      </c>
      <c r="O18" s="221" t="s">
        <v>334</v>
      </c>
      <c r="P18" s="221" t="s">
        <v>335</v>
      </c>
      <c r="Q18" s="209"/>
    </row>
    <row r="19" spans="1:17" ht="72">
      <c r="A19" s="209">
        <v>11</v>
      </c>
      <c r="B19" s="218" t="s">
        <v>354</v>
      </c>
      <c r="C19" s="219">
        <v>4222003497</v>
      </c>
      <c r="D19" s="218" t="s">
        <v>425</v>
      </c>
      <c r="E19" s="218" t="s">
        <v>426</v>
      </c>
      <c r="F19" s="218">
        <v>4222010864</v>
      </c>
      <c r="G19" s="218" t="s">
        <v>427</v>
      </c>
      <c r="H19" s="218" t="s">
        <v>428</v>
      </c>
      <c r="I19" s="218" t="s">
        <v>429</v>
      </c>
      <c r="J19" s="221" t="s">
        <v>366</v>
      </c>
      <c r="K19" s="218" t="s">
        <v>430</v>
      </c>
      <c r="L19" s="218" t="s">
        <v>431</v>
      </c>
      <c r="M19" s="221" t="s">
        <v>432</v>
      </c>
      <c r="N19" s="218" t="s">
        <v>428</v>
      </c>
      <c r="O19" s="221" t="s">
        <v>334</v>
      </c>
      <c r="P19" s="221" t="s">
        <v>335</v>
      </c>
      <c r="Q19" s="209"/>
    </row>
    <row r="20" spans="1:17" ht="72">
      <c r="A20" s="209">
        <v>12</v>
      </c>
      <c r="B20" s="225" t="s">
        <v>354</v>
      </c>
      <c r="C20" s="226">
        <v>4222003497</v>
      </c>
      <c r="D20" s="227" t="s">
        <v>433</v>
      </c>
      <c r="E20" s="228" t="s">
        <v>434</v>
      </c>
      <c r="F20" s="227">
        <v>4222012004</v>
      </c>
      <c r="G20" s="228" t="s">
        <v>435</v>
      </c>
      <c r="H20" s="228" t="s">
        <v>436</v>
      </c>
      <c r="I20" s="222" t="s">
        <v>437</v>
      </c>
      <c r="J20" s="228" t="s">
        <v>366</v>
      </c>
      <c r="K20" s="228" t="s">
        <v>438</v>
      </c>
      <c r="L20" s="228" t="s">
        <v>400</v>
      </c>
      <c r="M20" s="228" t="s">
        <v>439</v>
      </c>
      <c r="N20" s="228" t="s">
        <v>440</v>
      </c>
      <c r="O20" s="234" t="s">
        <v>441</v>
      </c>
      <c r="P20" s="228" t="s">
        <v>335</v>
      </c>
      <c r="Q20" s="229"/>
    </row>
    <row r="21" spans="1:17" ht="84">
      <c r="A21" s="209">
        <v>13</v>
      </c>
      <c r="B21" s="230" t="s">
        <v>354</v>
      </c>
      <c r="C21" s="230">
        <v>4222003497</v>
      </c>
      <c r="D21" s="238" t="s">
        <v>456</v>
      </c>
      <c r="E21" s="232" t="s">
        <v>442</v>
      </c>
      <c r="F21" s="233">
        <v>4222016520</v>
      </c>
      <c r="G21" s="218" t="s">
        <v>356</v>
      </c>
      <c r="H21" s="218" t="s">
        <v>357</v>
      </c>
      <c r="I21" s="220" t="s">
        <v>443</v>
      </c>
      <c r="J21" s="221" t="s">
        <v>366</v>
      </c>
      <c r="K21" s="231" t="s">
        <v>444</v>
      </c>
      <c r="L21" s="231"/>
      <c r="M21" s="231"/>
      <c r="N21" s="231"/>
      <c r="O21" s="231" t="s">
        <v>334</v>
      </c>
      <c r="P21" s="221" t="s">
        <v>335</v>
      </c>
      <c r="Q21" s="219"/>
    </row>
    <row r="22" spans="1:17" ht="60">
      <c r="A22" s="209">
        <v>14</v>
      </c>
      <c r="B22" s="237" t="s">
        <v>446</v>
      </c>
      <c r="C22" s="209">
        <v>4222003176</v>
      </c>
      <c r="D22" s="209" t="s">
        <v>447</v>
      </c>
      <c r="E22" s="237" t="s">
        <v>448</v>
      </c>
      <c r="F22" s="237">
        <v>4222012928</v>
      </c>
      <c r="G22" s="209" t="s">
        <v>328</v>
      </c>
      <c r="H22" s="237" t="s">
        <v>449</v>
      </c>
      <c r="I22" s="237" t="s">
        <v>450</v>
      </c>
      <c r="J22" s="237" t="s">
        <v>451</v>
      </c>
      <c r="K22" s="237" t="s">
        <v>452</v>
      </c>
      <c r="L22" s="237" t="s">
        <v>453</v>
      </c>
      <c r="M22" s="237" t="s">
        <v>454</v>
      </c>
      <c r="N22" s="237" t="s">
        <v>455</v>
      </c>
      <c r="O22" s="237" t="s">
        <v>334</v>
      </c>
      <c r="P22" s="237" t="s">
        <v>335</v>
      </c>
      <c r="Q22" s="209"/>
    </row>
    <row r="23" spans="1:17" ht="72">
      <c r="A23" s="209">
        <v>15</v>
      </c>
      <c r="B23" s="209" t="s">
        <v>326</v>
      </c>
      <c r="C23" s="209">
        <v>4222003176</v>
      </c>
      <c r="D23" s="209" t="s">
        <v>457</v>
      </c>
      <c r="E23" s="209" t="s">
        <v>458</v>
      </c>
      <c r="F23" s="209">
        <v>4222009065</v>
      </c>
      <c r="G23" s="209" t="s">
        <v>459</v>
      </c>
      <c r="H23" s="209">
        <v>41835</v>
      </c>
      <c r="I23" s="242" t="s">
        <v>460</v>
      </c>
      <c r="J23" s="209" t="s">
        <v>359</v>
      </c>
      <c r="K23" s="209" t="s">
        <v>461</v>
      </c>
      <c r="L23" s="209" t="s">
        <v>462</v>
      </c>
      <c r="M23" s="209" t="s">
        <v>463</v>
      </c>
      <c r="N23" s="209">
        <v>42700</v>
      </c>
      <c r="O23" s="209" t="s">
        <v>334</v>
      </c>
      <c r="P23" s="209" t="s">
        <v>335</v>
      </c>
      <c r="Q23" s="209" t="s">
        <v>456</v>
      </c>
    </row>
    <row r="24" spans="1:17" ht="60">
      <c r="A24" s="209">
        <v>16</v>
      </c>
      <c r="B24" s="209" t="s">
        <v>464</v>
      </c>
      <c r="C24" s="209">
        <v>4222002486</v>
      </c>
      <c r="D24" s="209" t="s">
        <v>465</v>
      </c>
      <c r="E24" s="209" t="s">
        <v>464</v>
      </c>
      <c r="F24" s="244">
        <v>4222002486</v>
      </c>
      <c r="G24" s="209" t="s">
        <v>466</v>
      </c>
      <c r="H24" s="209" t="s">
        <v>467</v>
      </c>
      <c r="I24" s="245" t="s">
        <v>468</v>
      </c>
      <c r="J24" s="209" t="s">
        <v>469</v>
      </c>
      <c r="K24" s="237" t="s">
        <v>470</v>
      </c>
      <c r="L24" s="209" t="s">
        <v>471</v>
      </c>
      <c r="M24" s="209" t="s">
        <v>472</v>
      </c>
      <c r="N24" s="209" t="s">
        <v>467</v>
      </c>
      <c r="O24" s="209" t="s">
        <v>334</v>
      </c>
      <c r="P24" s="209" t="s">
        <v>335</v>
      </c>
      <c r="Q24" s="237"/>
    </row>
    <row r="25" spans="1:17" ht="60">
      <c r="A25" s="209">
        <v>17</v>
      </c>
      <c r="B25" s="209" t="s">
        <v>464</v>
      </c>
      <c r="C25" s="209">
        <v>4222002486</v>
      </c>
      <c r="D25" s="209" t="s">
        <v>473</v>
      </c>
      <c r="E25" s="209" t="s">
        <v>474</v>
      </c>
      <c r="F25" s="244">
        <v>4222002454</v>
      </c>
      <c r="G25" s="209" t="s">
        <v>475</v>
      </c>
      <c r="H25" s="209" t="s">
        <v>476</v>
      </c>
      <c r="I25" s="246" t="s">
        <v>477</v>
      </c>
      <c r="J25" s="209" t="s">
        <v>478</v>
      </c>
      <c r="K25" s="237" t="s">
        <v>479</v>
      </c>
      <c r="L25" s="209" t="s">
        <v>462</v>
      </c>
      <c r="M25" s="209" t="s">
        <v>480</v>
      </c>
      <c r="N25" s="209" t="s">
        <v>481</v>
      </c>
      <c r="O25" s="209" t="s">
        <v>334</v>
      </c>
      <c r="P25" s="209" t="s">
        <v>335</v>
      </c>
      <c r="Q25" s="237"/>
    </row>
    <row r="26" spans="1:17" ht="96">
      <c r="A26" s="209">
        <v>18</v>
      </c>
      <c r="B26" s="237" t="s">
        <v>491</v>
      </c>
      <c r="C26" s="247" t="s">
        <v>492</v>
      </c>
      <c r="D26" s="237" t="s">
        <v>493</v>
      </c>
      <c r="E26" s="237" t="s">
        <v>494</v>
      </c>
      <c r="F26" s="248">
        <v>4222003289</v>
      </c>
      <c r="G26" s="237" t="s">
        <v>495</v>
      </c>
      <c r="H26" s="237" t="s">
        <v>496</v>
      </c>
      <c r="I26" s="237" t="s">
        <v>495</v>
      </c>
      <c r="J26" s="248" t="s">
        <v>497</v>
      </c>
      <c r="K26" s="237" t="s">
        <v>498</v>
      </c>
      <c r="L26" s="237" t="s">
        <v>499</v>
      </c>
      <c r="M26" s="237" t="s">
        <v>500</v>
      </c>
      <c r="N26" s="237" t="s">
        <v>496</v>
      </c>
      <c r="O26" s="237" t="s">
        <v>501</v>
      </c>
      <c r="P26" s="237" t="s">
        <v>502</v>
      </c>
      <c r="Q26" s="58"/>
    </row>
    <row r="27" spans="1:17" ht="72">
      <c r="A27" s="209">
        <v>19</v>
      </c>
      <c r="B27" s="237" t="s">
        <v>446</v>
      </c>
      <c r="C27" s="249">
        <v>4222003176</v>
      </c>
      <c r="D27" s="250" t="s">
        <v>482</v>
      </c>
      <c r="E27" s="250" t="s">
        <v>483</v>
      </c>
      <c r="F27" s="250">
        <v>4222009668</v>
      </c>
      <c r="G27" s="250" t="s">
        <v>484</v>
      </c>
      <c r="H27" s="250" t="s">
        <v>485</v>
      </c>
      <c r="I27" s="251" t="s">
        <v>486</v>
      </c>
      <c r="J27" s="250" t="s">
        <v>487</v>
      </c>
      <c r="K27" s="250" t="s">
        <v>488</v>
      </c>
      <c r="L27" s="250" t="s">
        <v>489</v>
      </c>
      <c r="M27" s="250" t="s">
        <v>490</v>
      </c>
      <c r="N27" s="250" t="s">
        <v>485</v>
      </c>
      <c r="O27" s="250" t="s">
        <v>334</v>
      </c>
      <c r="P27" s="250" t="s">
        <v>335</v>
      </c>
      <c r="Q27" s="250" t="s">
        <v>456</v>
      </c>
    </row>
    <row r="28" spans="1:17" ht="72">
      <c r="A28" s="209">
        <v>20</v>
      </c>
      <c r="B28" s="209" t="s">
        <v>503</v>
      </c>
      <c r="C28" s="209">
        <v>4222013463</v>
      </c>
      <c r="D28" s="209" t="s">
        <v>504</v>
      </c>
      <c r="E28" s="209" t="s">
        <v>503</v>
      </c>
      <c r="F28" s="209">
        <v>4222013463</v>
      </c>
      <c r="G28" s="209" t="s">
        <v>505</v>
      </c>
      <c r="H28" s="209" t="s">
        <v>506</v>
      </c>
      <c r="I28" s="209" t="s">
        <v>507</v>
      </c>
      <c r="J28" s="209" t="s">
        <v>497</v>
      </c>
      <c r="K28" s="209" t="s">
        <v>509</v>
      </c>
      <c r="L28" s="209" t="s">
        <v>509</v>
      </c>
      <c r="M28" s="209" t="s">
        <v>509</v>
      </c>
      <c r="N28" s="252" t="s">
        <v>508</v>
      </c>
      <c r="O28" s="209" t="s">
        <v>334</v>
      </c>
      <c r="P28" s="209" t="s">
        <v>335</v>
      </c>
      <c r="Q28" s="209" t="s">
        <v>456</v>
      </c>
    </row>
    <row r="29" spans="1:17" ht="120">
      <c r="A29" s="209">
        <v>21</v>
      </c>
      <c r="B29" s="237" t="s">
        <v>510</v>
      </c>
      <c r="C29" s="237">
        <v>4222003313</v>
      </c>
      <c r="D29" s="253" t="s">
        <v>511</v>
      </c>
      <c r="E29" s="237" t="s">
        <v>510</v>
      </c>
      <c r="F29" s="237">
        <v>4222003313</v>
      </c>
      <c r="G29" s="237" t="s">
        <v>512</v>
      </c>
      <c r="H29" s="237" t="s">
        <v>513</v>
      </c>
      <c r="I29" s="254" t="s">
        <v>514</v>
      </c>
      <c r="J29" s="237" t="s">
        <v>515</v>
      </c>
      <c r="K29" s="237" t="s">
        <v>516</v>
      </c>
      <c r="L29" s="237" t="s">
        <v>462</v>
      </c>
      <c r="M29" s="237" t="s">
        <v>517</v>
      </c>
      <c r="N29" s="237" t="s">
        <v>513</v>
      </c>
      <c r="O29" s="237" t="s">
        <v>334</v>
      </c>
      <c r="P29" s="209" t="s">
        <v>335</v>
      </c>
      <c r="Q29" s="209" t="s">
        <v>456</v>
      </c>
    </row>
    <row r="30" spans="1:17" ht="120">
      <c r="A30" s="209">
        <v>22</v>
      </c>
      <c r="B30" s="237" t="s">
        <v>518</v>
      </c>
      <c r="C30" s="237">
        <v>4222003313</v>
      </c>
      <c r="D30" s="218" t="s">
        <v>519</v>
      </c>
      <c r="E30" s="237" t="s">
        <v>520</v>
      </c>
      <c r="F30" s="237">
        <v>4222012597</v>
      </c>
      <c r="G30" s="237" t="s">
        <v>521</v>
      </c>
      <c r="H30" s="237" t="s">
        <v>522</v>
      </c>
      <c r="I30" s="254" t="s">
        <v>514</v>
      </c>
      <c r="J30" s="237" t="s">
        <v>523</v>
      </c>
      <c r="K30" s="237" t="s">
        <v>524</v>
      </c>
      <c r="L30" s="237" t="s">
        <v>462</v>
      </c>
      <c r="M30" s="237" t="s">
        <v>517</v>
      </c>
      <c r="N30" s="237" t="s">
        <v>513</v>
      </c>
      <c r="O30" s="237" t="s">
        <v>334</v>
      </c>
      <c r="P30" s="209" t="s">
        <v>335</v>
      </c>
      <c r="Q30" s="209" t="s">
        <v>456</v>
      </c>
    </row>
    <row r="31" spans="1:17" ht="120">
      <c r="A31" s="209">
        <v>23</v>
      </c>
      <c r="B31" s="237" t="s">
        <v>518</v>
      </c>
      <c r="C31" s="237">
        <v>4222003313</v>
      </c>
      <c r="D31" s="218" t="s">
        <v>519</v>
      </c>
      <c r="E31" s="237" t="s">
        <v>525</v>
      </c>
      <c r="F31" s="237">
        <v>4222006025</v>
      </c>
      <c r="G31" s="237" t="s">
        <v>526</v>
      </c>
      <c r="H31" s="237" t="s">
        <v>513</v>
      </c>
      <c r="I31" s="254" t="s">
        <v>514</v>
      </c>
      <c r="J31" s="237" t="s">
        <v>527</v>
      </c>
      <c r="K31" s="237" t="s">
        <v>528</v>
      </c>
      <c r="L31" s="237" t="s">
        <v>462</v>
      </c>
      <c r="M31" s="237" t="s">
        <v>517</v>
      </c>
      <c r="N31" s="237" t="s">
        <v>513</v>
      </c>
      <c r="O31" s="237" t="s">
        <v>334</v>
      </c>
      <c r="P31" s="209" t="s">
        <v>335</v>
      </c>
      <c r="Q31" s="209" t="s">
        <v>456</v>
      </c>
    </row>
    <row r="32" spans="1:17" ht="120">
      <c r="A32" s="209">
        <v>24</v>
      </c>
      <c r="B32" s="237" t="s">
        <v>518</v>
      </c>
      <c r="C32" s="237">
        <v>4222003313</v>
      </c>
      <c r="D32" s="253" t="s">
        <v>529</v>
      </c>
      <c r="E32" s="237" t="s">
        <v>530</v>
      </c>
      <c r="F32" s="237">
        <v>4222010550</v>
      </c>
      <c r="G32" s="237" t="s">
        <v>531</v>
      </c>
      <c r="H32" s="237" t="s">
        <v>532</v>
      </c>
      <c r="I32" s="254" t="s">
        <v>514</v>
      </c>
      <c r="J32" s="237" t="s">
        <v>533</v>
      </c>
      <c r="K32" s="237" t="s">
        <v>534</v>
      </c>
      <c r="L32" s="237" t="s">
        <v>462</v>
      </c>
      <c r="M32" s="237" t="s">
        <v>517</v>
      </c>
      <c r="N32" s="237" t="s">
        <v>513</v>
      </c>
      <c r="O32" s="237" t="s">
        <v>334</v>
      </c>
      <c r="P32" s="209" t="s">
        <v>335</v>
      </c>
      <c r="Q32" s="209" t="s">
        <v>456</v>
      </c>
    </row>
    <row r="33" spans="1:17" ht="120">
      <c r="A33" s="209">
        <v>25</v>
      </c>
      <c r="B33" s="237" t="s">
        <v>518</v>
      </c>
      <c r="C33" s="237">
        <v>4222003313</v>
      </c>
      <c r="D33" s="237" t="s">
        <v>456</v>
      </c>
      <c r="E33" s="237" t="s">
        <v>535</v>
      </c>
      <c r="F33" s="237">
        <v>4222015622</v>
      </c>
      <c r="G33" s="237" t="s">
        <v>531</v>
      </c>
      <c r="H33" s="237" t="s">
        <v>536</v>
      </c>
      <c r="I33" s="254" t="s">
        <v>514</v>
      </c>
      <c r="J33" s="237" t="s">
        <v>537</v>
      </c>
      <c r="K33" s="237" t="s">
        <v>538</v>
      </c>
      <c r="L33" s="237" t="s">
        <v>462</v>
      </c>
      <c r="M33" s="237" t="s">
        <v>517</v>
      </c>
      <c r="N33" s="237" t="s">
        <v>513</v>
      </c>
      <c r="O33" s="237" t="s">
        <v>334</v>
      </c>
      <c r="P33" s="209" t="s">
        <v>335</v>
      </c>
      <c r="Q33" s="209" t="s">
        <v>456</v>
      </c>
    </row>
    <row r="34" spans="1:17" ht="36">
      <c r="A34" s="209">
        <v>26</v>
      </c>
      <c r="B34" s="255" t="s">
        <v>539</v>
      </c>
      <c r="C34" s="255">
        <v>4222003264</v>
      </c>
      <c r="D34" s="255" t="s">
        <v>540</v>
      </c>
      <c r="E34" s="255" t="s">
        <v>539</v>
      </c>
      <c r="F34" s="255">
        <v>4222003264</v>
      </c>
      <c r="G34" s="255" t="s">
        <v>541</v>
      </c>
      <c r="H34" s="255">
        <v>31597</v>
      </c>
      <c r="I34" s="255" t="s">
        <v>542</v>
      </c>
      <c r="J34" s="255" t="s">
        <v>359</v>
      </c>
      <c r="K34" s="255" t="s">
        <v>543</v>
      </c>
      <c r="L34" s="255" t="s">
        <v>544</v>
      </c>
      <c r="M34" s="255" t="s">
        <v>463</v>
      </c>
      <c r="N34" s="255">
        <v>31597</v>
      </c>
      <c r="O34" s="255" t="s">
        <v>334</v>
      </c>
      <c r="P34" s="255" t="s">
        <v>335</v>
      </c>
      <c r="Q34" s="209" t="s">
        <v>456</v>
      </c>
    </row>
    <row r="35" spans="1:17" ht="60">
      <c r="A35" s="209">
        <v>27</v>
      </c>
      <c r="B35" s="255" t="s">
        <v>539</v>
      </c>
      <c r="C35" s="255">
        <v>4222003264</v>
      </c>
      <c r="D35" s="255" t="s">
        <v>545</v>
      </c>
      <c r="E35" s="255" t="s">
        <v>546</v>
      </c>
      <c r="F35" s="255">
        <v>4222005889</v>
      </c>
      <c r="G35" s="255" t="s">
        <v>547</v>
      </c>
      <c r="H35" s="255" t="s">
        <v>548</v>
      </c>
      <c r="I35" s="255" t="s">
        <v>542</v>
      </c>
      <c r="J35" s="255" t="s">
        <v>549</v>
      </c>
      <c r="K35" s="255" t="s">
        <v>550</v>
      </c>
      <c r="L35" s="255" t="s">
        <v>549</v>
      </c>
      <c r="M35" s="255" t="s">
        <v>550</v>
      </c>
      <c r="N35" s="255" t="s">
        <v>548</v>
      </c>
      <c r="O35" s="255" t="s">
        <v>334</v>
      </c>
      <c r="P35" s="255" t="s">
        <v>335</v>
      </c>
      <c r="Q35" s="209" t="s">
        <v>456</v>
      </c>
    </row>
    <row r="36" spans="1:17" ht="60">
      <c r="A36" s="209">
        <v>28</v>
      </c>
      <c r="B36" s="255" t="s">
        <v>539</v>
      </c>
      <c r="C36" s="255">
        <v>4222003264</v>
      </c>
      <c r="D36" s="255" t="s">
        <v>551</v>
      </c>
      <c r="E36" s="255" t="s">
        <v>552</v>
      </c>
      <c r="F36" s="255">
        <v>4222005871</v>
      </c>
      <c r="G36" s="255" t="s">
        <v>553</v>
      </c>
      <c r="H36" s="255" t="s">
        <v>554</v>
      </c>
      <c r="I36" s="255" t="s">
        <v>555</v>
      </c>
      <c r="J36" s="255" t="s">
        <v>549</v>
      </c>
      <c r="K36" s="255" t="s">
        <v>556</v>
      </c>
      <c r="L36" s="255" t="s">
        <v>549</v>
      </c>
      <c r="M36" s="255" t="s">
        <v>556</v>
      </c>
      <c r="N36" s="255" t="s">
        <v>554</v>
      </c>
      <c r="O36" s="255" t="s">
        <v>334</v>
      </c>
      <c r="P36" s="255" t="s">
        <v>335</v>
      </c>
      <c r="Q36" s="209" t="s">
        <v>456</v>
      </c>
    </row>
    <row r="37" spans="1:17" ht="60">
      <c r="A37" s="209">
        <v>29</v>
      </c>
      <c r="B37" s="255" t="s">
        <v>539</v>
      </c>
      <c r="C37" s="255">
        <v>4222003264</v>
      </c>
      <c r="D37" s="255" t="s">
        <v>557</v>
      </c>
      <c r="E37" s="255" t="s">
        <v>558</v>
      </c>
      <c r="F37" s="255">
        <v>4222011402</v>
      </c>
      <c r="G37" s="255" t="s">
        <v>559</v>
      </c>
      <c r="H37" s="255" t="s">
        <v>560</v>
      </c>
      <c r="I37" s="255" t="s">
        <v>561</v>
      </c>
      <c r="J37" s="255" t="s">
        <v>549</v>
      </c>
      <c r="K37" s="255" t="s">
        <v>562</v>
      </c>
      <c r="L37" s="255" t="s">
        <v>549</v>
      </c>
      <c r="M37" s="255" t="s">
        <v>562</v>
      </c>
      <c r="N37" s="255" t="s">
        <v>560</v>
      </c>
      <c r="O37" s="255" t="s">
        <v>334</v>
      </c>
      <c r="P37" s="255" t="s">
        <v>335</v>
      </c>
      <c r="Q37" s="209" t="s">
        <v>456</v>
      </c>
    </row>
    <row r="38" spans="1:17" ht="72">
      <c r="A38" s="209">
        <v>30</v>
      </c>
      <c r="B38" s="255" t="s">
        <v>539</v>
      </c>
      <c r="C38" s="255">
        <v>4222003264</v>
      </c>
      <c r="D38" s="255" t="s">
        <v>563</v>
      </c>
      <c r="E38" s="255" t="s">
        <v>564</v>
      </c>
      <c r="F38" s="255">
        <v>4222005960</v>
      </c>
      <c r="G38" s="255" t="s">
        <v>565</v>
      </c>
      <c r="H38" s="255" t="s">
        <v>566</v>
      </c>
      <c r="I38" s="255" t="s">
        <v>567</v>
      </c>
      <c r="J38" s="255" t="s">
        <v>549</v>
      </c>
      <c r="K38" s="255" t="s">
        <v>568</v>
      </c>
      <c r="L38" s="255" t="s">
        <v>549</v>
      </c>
      <c r="M38" s="255" t="s">
        <v>568</v>
      </c>
      <c r="N38" s="255" t="s">
        <v>566</v>
      </c>
      <c r="O38" s="255" t="s">
        <v>334</v>
      </c>
      <c r="P38" s="255" t="s">
        <v>335</v>
      </c>
      <c r="Q38" s="209" t="s">
        <v>456</v>
      </c>
    </row>
    <row r="39" spans="1:17" ht="72">
      <c r="A39" s="209">
        <v>31</v>
      </c>
      <c r="B39" s="255" t="s">
        <v>539</v>
      </c>
      <c r="C39" s="255">
        <v>4222003264</v>
      </c>
      <c r="D39" s="255" t="s">
        <v>569</v>
      </c>
      <c r="E39" s="255" t="s">
        <v>570</v>
      </c>
      <c r="F39" s="255">
        <v>4222005896</v>
      </c>
      <c r="G39" s="255" t="s">
        <v>571</v>
      </c>
      <c r="H39" s="255" t="s">
        <v>572</v>
      </c>
      <c r="I39" s="255" t="s">
        <v>573</v>
      </c>
      <c r="J39" s="255" t="s">
        <v>549</v>
      </c>
      <c r="K39" s="255" t="s">
        <v>574</v>
      </c>
      <c r="L39" s="255" t="s">
        <v>549</v>
      </c>
      <c r="M39" s="255" t="s">
        <v>574</v>
      </c>
      <c r="N39" s="255" t="s">
        <v>572</v>
      </c>
      <c r="O39" s="255" t="s">
        <v>334</v>
      </c>
      <c r="P39" s="255" t="s">
        <v>335</v>
      </c>
      <c r="Q39" s="209" t="s">
        <v>456</v>
      </c>
    </row>
    <row r="40" spans="1:17" ht="60">
      <c r="A40" s="209">
        <v>32</v>
      </c>
      <c r="B40" s="255" t="s">
        <v>539</v>
      </c>
      <c r="C40" s="255">
        <v>4222003264</v>
      </c>
      <c r="D40" s="255" t="s">
        <v>575</v>
      </c>
      <c r="E40" s="255" t="s">
        <v>576</v>
      </c>
      <c r="F40" s="255">
        <v>4222005945</v>
      </c>
      <c r="G40" s="255" t="s">
        <v>577</v>
      </c>
      <c r="H40" s="255" t="s">
        <v>578</v>
      </c>
      <c r="I40" s="255" t="s">
        <v>579</v>
      </c>
      <c r="J40" s="255" t="s">
        <v>549</v>
      </c>
      <c r="K40" s="255" t="s">
        <v>580</v>
      </c>
      <c r="L40" s="255" t="s">
        <v>549</v>
      </c>
      <c r="M40" s="255" t="s">
        <v>580</v>
      </c>
      <c r="N40" s="255" t="s">
        <v>578</v>
      </c>
      <c r="O40" s="255" t="s">
        <v>334</v>
      </c>
      <c r="P40" s="255" t="s">
        <v>335</v>
      </c>
      <c r="Q40" s="209" t="s">
        <v>456</v>
      </c>
    </row>
    <row r="41" spans="1:17" ht="60">
      <c r="A41" s="209">
        <v>33</v>
      </c>
      <c r="B41" s="255" t="s">
        <v>539</v>
      </c>
      <c r="C41" s="255">
        <v>4222003264</v>
      </c>
      <c r="D41" s="255" t="s">
        <v>581</v>
      </c>
      <c r="E41" s="255" t="s">
        <v>582</v>
      </c>
      <c r="F41" s="255">
        <v>4222006579</v>
      </c>
      <c r="G41" s="255" t="s">
        <v>583</v>
      </c>
      <c r="H41" s="255" t="s">
        <v>584</v>
      </c>
      <c r="I41" s="255" t="s">
        <v>585</v>
      </c>
      <c r="J41" s="255" t="s">
        <v>549</v>
      </c>
      <c r="K41" s="255" t="s">
        <v>586</v>
      </c>
      <c r="L41" s="255" t="s">
        <v>549</v>
      </c>
      <c r="M41" s="255" t="s">
        <v>586</v>
      </c>
      <c r="N41" s="255" t="s">
        <v>584</v>
      </c>
      <c r="O41" s="255" t="s">
        <v>334</v>
      </c>
      <c r="P41" s="255" t="s">
        <v>335</v>
      </c>
      <c r="Q41" s="209" t="s">
        <v>456</v>
      </c>
    </row>
    <row r="42" spans="1:17" ht="60">
      <c r="A42" s="209">
        <v>34</v>
      </c>
      <c r="B42" s="255" t="s">
        <v>539</v>
      </c>
      <c r="C42" s="255">
        <v>4222003264</v>
      </c>
      <c r="D42" s="255" t="s">
        <v>587</v>
      </c>
      <c r="E42" s="255" t="s">
        <v>588</v>
      </c>
      <c r="F42" s="255">
        <v>4222006191</v>
      </c>
      <c r="G42" s="255" t="s">
        <v>589</v>
      </c>
      <c r="H42" s="255" t="s">
        <v>590</v>
      </c>
      <c r="I42" s="255" t="s">
        <v>591</v>
      </c>
      <c r="J42" s="255" t="s">
        <v>549</v>
      </c>
      <c r="K42" s="255" t="s">
        <v>592</v>
      </c>
      <c r="L42" s="255" t="s">
        <v>549</v>
      </c>
      <c r="M42" s="255" t="s">
        <v>592</v>
      </c>
      <c r="N42" s="255" t="s">
        <v>590</v>
      </c>
      <c r="O42" s="255" t="s">
        <v>334</v>
      </c>
      <c r="P42" s="255" t="s">
        <v>335</v>
      </c>
      <c r="Q42" s="209" t="s">
        <v>456</v>
      </c>
    </row>
    <row r="43" spans="1:17" ht="72">
      <c r="A43" s="209">
        <v>35</v>
      </c>
      <c r="B43" s="255" t="s">
        <v>539</v>
      </c>
      <c r="C43" s="255">
        <v>4222003264</v>
      </c>
      <c r="D43" s="255" t="s">
        <v>593</v>
      </c>
      <c r="E43" s="255" t="s">
        <v>594</v>
      </c>
      <c r="F43" s="255">
        <v>4222005840</v>
      </c>
      <c r="G43" s="255" t="s">
        <v>595</v>
      </c>
      <c r="H43" s="255" t="s">
        <v>596</v>
      </c>
      <c r="I43" s="255" t="s">
        <v>597</v>
      </c>
      <c r="J43" s="255" t="s">
        <v>549</v>
      </c>
      <c r="K43" s="255" t="s">
        <v>598</v>
      </c>
      <c r="L43" s="255" t="s">
        <v>549</v>
      </c>
      <c r="M43" s="255" t="s">
        <v>598</v>
      </c>
      <c r="N43" s="255" t="s">
        <v>596</v>
      </c>
      <c r="O43" s="255" t="s">
        <v>334</v>
      </c>
      <c r="P43" s="255" t="s">
        <v>335</v>
      </c>
      <c r="Q43" s="209" t="s">
        <v>456</v>
      </c>
    </row>
    <row r="44" spans="1:17" ht="60">
      <c r="A44" s="209">
        <v>36</v>
      </c>
      <c r="B44" s="255" t="s">
        <v>539</v>
      </c>
      <c r="C44" s="255">
        <v>4222003264</v>
      </c>
      <c r="D44" s="255" t="s">
        <v>599</v>
      </c>
      <c r="E44" s="255" t="s">
        <v>600</v>
      </c>
      <c r="F44" s="255">
        <v>4222006201</v>
      </c>
      <c r="G44" s="255" t="s">
        <v>601</v>
      </c>
      <c r="H44" s="255" t="s">
        <v>602</v>
      </c>
      <c r="I44" s="255" t="s">
        <v>603</v>
      </c>
      <c r="J44" s="255" t="s">
        <v>549</v>
      </c>
      <c r="K44" s="255" t="s">
        <v>604</v>
      </c>
      <c r="L44" s="255" t="s">
        <v>549</v>
      </c>
      <c r="M44" s="255" t="s">
        <v>604</v>
      </c>
      <c r="N44" s="255" t="s">
        <v>602</v>
      </c>
      <c r="O44" s="255" t="s">
        <v>334</v>
      </c>
      <c r="P44" s="255" t="s">
        <v>335</v>
      </c>
      <c r="Q44" s="209" t="s">
        <v>456</v>
      </c>
    </row>
    <row r="45" spans="1:17" ht="60">
      <c r="A45" s="209">
        <v>37</v>
      </c>
      <c r="B45" s="255" t="s">
        <v>539</v>
      </c>
      <c r="C45" s="255">
        <v>4222003264</v>
      </c>
      <c r="D45" s="255" t="s">
        <v>605</v>
      </c>
      <c r="E45" s="255" t="s">
        <v>606</v>
      </c>
      <c r="F45" s="255">
        <v>4222012290</v>
      </c>
      <c r="G45" s="255" t="s">
        <v>607</v>
      </c>
      <c r="H45" s="255" t="s">
        <v>608</v>
      </c>
      <c r="I45" s="255" t="s">
        <v>609</v>
      </c>
      <c r="J45" s="255" t="s">
        <v>549</v>
      </c>
      <c r="K45" s="255" t="s">
        <v>610</v>
      </c>
      <c r="L45" s="255" t="s">
        <v>611</v>
      </c>
      <c r="M45" s="255" t="s">
        <v>610</v>
      </c>
      <c r="N45" s="255" t="s">
        <v>608</v>
      </c>
      <c r="O45" s="255" t="s">
        <v>334</v>
      </c>
      <c r="P45" s="255" t="s">
        <v>335</v>
      </c>
      <c r="Q45" s="209" t="s">
        <v>456</v>
      </c>
    </row>
    <row r="46" spans="1:17" ht="60">
      <c r="A46" s="209">
        <v>38</v>
      </c>
      <c r="B46" s="255" t="s">
        <v>539</v>
      </c>
      <c r="C46" s="255">
        <v>4222003264</v>
      </c>
      <c r="D46" s="255" t="s">
        <v>612</v>
      </c>
      <c r="E46" s="255" t="s">
        <v>613</v>
      </c>
      <c r="F46" s="255">
        <v>4222006593</v>
      </c>
      <c r="G46" s="255" t="s">
        <v>614</v>
      </c>
      <c r="H46" s="255" t="s">
        <v>615</v>
      </c>
      <c r="I46" s="255" t="s">
        <v>616</v>
      </c>
      <c r="J46" s="255" t="s">
        <v>549</v>
      </c>
      <c r="K46" s="255" t="s">
        <v>617</v>
      </c>
      <c r="L46" s="255" t="s">
        <v>549</v>
      </c>
      <c r="M46" s="255" t="s">
        <v>617</v>
      </c>
      <c r="N46" s="255" t="s">
        <v>615</v>
      </c>
      <c r="O46" s="255" t="s">
        <v>334</v>
      </c>
      <c r="P46" s="255" t="s">
        <v>335</v>
      </c>
      <c r="Q46" s="209" t="s">
        <v>456</v>
      </c>
    </row>
    <row r="47" spans="1:17" ht="60">
      <c r="A47" s="209">
        <v>39</v>
      </c>
      <c r="B47" s="255" t="s">
        <v>539</v>
      </c>
      <c r="C47" s="255">
        <v>4222003264</v>
      </c>
      <c r="D47" s="255" t="s">
        <v>618</v>
      </c>
      <c r="E47" s="255" t="s">
        <v>619</v>
      </c>
      <c r="F47" s="255">
        <v>4222005529</v>
      </c>
      <c r="G47" s="255" t="s">
        <v>620</v>
      </c>
      <c r="H47" s="255" t="s">
        <v>621</v>
      </c>
      <c r="I47" s="255" t="s">
        <v>622</v>
      </c>
      <c r="J47" s="255" t="s">
        <v>549</v>
      </c>
      <c r="K47" s="255" t="s">
        <v>623</v>
      </c>
      <c r="L47" s="255" t="s">
        <v>549</v>
      </c>
      <c r="M47" s="255" t="s">
        <v>623</v>
      </c>
      <c r="N47" s="255" t="s">
        <v>621</v>
      </c>
      <c r="O47" s="255" t="s">
        <v>334</v>
      </c>
      <c r="P47" s="255" t="s">
        <v>335</v>
      </c>
      <c r="Q47" s="209" t="s">
        <v>456</v>
      </c>
    </row>
    <row r="48" spans="1:17" ht="60">
      <c r="A48" s="209">
        <v>40</v>
      </c>
      <c r="B48" s="255" t="s">
        <v>539</v>
      </c>
      <c r="C48" s="255">
        <v>4222003264</v>
      </c>
      <c r="D48" s="255" t="s">
        <v>624</v>
      </c>
      <c r="E48" s="255" t="s">
        <v>625</v>
      </c>
      <c r="F48" s="255">
        <v>4222005511</v>
      </c>
      <c r="G48" s="255" t="s">
        <v>626</v>
      </c>
      <c r="H48" s="255" t="s">
        <v>627</v>
      </c>
      <c r="I48" s="255" t="s">
        <v>628</v>
      </c>
      <c r="J48" s="255" t="s">
        <v>549</v>
      </c>
      <c r="K48" s="255" t="s">
        <v>629</v>
      </c>
      <c r="L48" s="255" t="s">
        <v>549</v>
      </c>
      <c r="M48" s="255" t="s">
        <v>629</v>
      </c>
      <c r="N48" s="255" t="s">
        <v>627</v>
      </c>
      <c r="O48" s="255" t="s">
        <v>334</v>
      </c>
      <c r="P48" s="255" t="s">
        <v>335</v>
      </c>
      <c r="Q48" s="209" t="s">
        <v>456</v>
      </c>
    </row>
    <row r="49" spans="1:17" ht="60">
      <c r="A49" s="209">
        <v>41</v>
      </c>
      <c r="B49" s="255" t="s">
        <v>539</v>
      </c>
      <c r="C49" s="255">
        <v>4222003264</v>
      </c>
      <c r="D49" s="255" t="s">
        <v>630</v>
      </c>
      <c r="E49" s="255" t="s">
        <v>631</v>
      </c>
      <c r="F49" s="255">
        <v>4222005423</v>
      </c>
      <c r="G49" s="255" t="s">
        <v>632</v>
      </c>
      <c r="H49" s="255" t="s">
        <v>633</v>
      </c>
      <c r="I49" s="255" t="s">
        <v>634</v>
      </c>
      <c r="J49" s="255" t="s">
        <v>635</v>
      </c>
      <c r="K49" s="255" t="s">
        <v>636</v>
      </c>
      <c r="L49" s="255" t="s">
        <v>635</v>
      </c>
      <c r="M49" s="255" t="s">
        <v>636</v>
      </c>
      <c r="N49" s="255" t="s">
        <v>633</v>
      </c>
      <c r="O49" s="255" t="s">
        <v>334</v>
      </c>
      <c r="P49" s="255" t="s">
        <v>335</v>
      </c>
      <c r="Q49" s="209" t="s">
        <v>456</v>
      </c>
    </row>
    <row r="50" spans="1:17" ht="60">
      <c r="A50" s="209">
        <v>42</v>
      </c>
      <c r="B50" s="255" t="s">
        <v>539</v>
      </c>
      <c r="C50" s="255">
        <v>4222003264</v>
      </c>
      <c r="D50" s="255" t="s">
        <v>637</v>
      </c>
      <c r="E50" s="255" t="s">
        <v>638</v>
      </c>
      <c r="F50" s="255">
        <v>4222005416</v>
      </c>
      <c r="G50" s="255" t="s">
        <v>639</v>
      </c>
      <c r="H50" s="255" t="s">
        <v>640</v>
      </c>
      <c r="I50" s="255" t="s">
        <v>641</v>
      </c>
      <c r="J50" s="255" t="s">
        <v>635</v>
      </c>
      <c r="K50" s="255" t="s">
        <v>642</v>
      </c>
      <c r="L50" s="255" t="s">
        <v>635</v>
      </c>
      <c r="M50" s="255" t="s">
        <v>642</v>
      </c>
      <c r="N50" s="255" t="s">
        <v>640</v>
      </c>
      <c r="O50" s="255" t="s">
        <v>334</v>
      </c>
      <c r="P50" s="255" t="s">
        <v>335</v>
      </c>
      <c r="Q50" s="209" t="s">
        <v>456</v>
      </c>
    </row>
    <row r="51" spans="1:17" ht="60">
      <c r="A51" s="209">
        <v>43</v>
      </c>
      <c r="B51" s="255" t="s">
        <v>539</v>
      </c>
      <c r="C51" s="255">
        <v>4222003264</v>
      </c>
      <c r="D51" s="255" t="s">
        <v>643</v>
      </c>
      <c r="E51" s="255" t="s">
        <v>644</v>
      </c>
      <c r="F51" s="255">
        <v>4222005487</v>
      </c>
      <c r="G51" s="255" t="s">
        <v>645</v>
      </c>
      <c r="H51" s="255" t="s">
        <v>646</v>
      </c>
      <c r="I51" s="255" t="s">
        <v>647</v>
      </c>
      <c r="J51" s="255" t="s">
        <v>635</v>
      </c>
      <c r="K51" s="255" t="s">
        <v>648</v>
      </c>
      <c r="L51" s="255" t="s">
        <v>635</v>
      </c>
      <c r="M51" s="255" t="s">
        <v>648</v>
      </c>
      <c r="N51" s="255" t="s">
        <v>646</v>
      </c>
      <c r="O51" s="255" t="s">
        <v>334</v>
      </c>
      <c r="P51" s="255" t="s">
        <v>335</v>
      </c>
      <c r="Q51" s="209" t="s">
        <v>456</v>
      </c>
    </row>
    <row r="52" spans="1:17" ht="72">
      <c r="A52" s="209">
        <v>44</v>
      </c>
      <c r="B52" s="255" t="s">
        <v>539</v>
      </c>
      <c r="C52" s="255">
        <v>4222003264</v>
      </c>
      <c r="D52" s="255" t="s">
        <v>649</v>
      </c>
      <c r="E52" s="255" t="s">
        <v>650</v>
      </c>
      <c r="F52" s="255">
        <v>4222012050</v>
      </c>
      <c r="G52" s="255" t="s">
        <v>651</v>
      </c>
      <c r="H52" s="255" t="s">
        <v>652</v>
      </c>
      <c r="I52" s="255" t="s">
        <v>653</v>
      </c>
      <c r="J52" s="255" t="s">
        <v>635</v>
      </c>
      <c r="K52" s="255" t="s">
        <v>654</v>
      </c>
      <c r="L52" s="255" t="s">
        <v>635</v>
      </c>
      <c r="M52" s="255" t="s">
        <v>654</v>
      </c>
      <c r="N52" s="255" t="s">
        <v>652</v>
      </c>
      <c r="O52" s="255" t="s">
        <v>334</v>
      </c>
      <c r="P52" s="255" t="s">
        <v>335</v>
      </c>
      <c r="Q52" s="209" t="s">
        <v>456</v>
      </c>
    </row>
    <row r="53" spans="1:17" ht="60">
      <c r="A53" s="209">
        <v>45</v>
      </c>
      <c r="B53" s="255" t="s">
        <v>539</v>
      </c>
      <c r="C53" s="255">
        <v>4222003264</v>
      </c>
      <c r="D53" s="255" t="s">
        <v>655</v>
      </c>
      <c r="E53" s="255" t="s">
        <v>656</v>
      </c>
      <c r="F53" s="255">
        <v>4222005857</v>
      </c>
      <c r="G53" s="255" t="s">
        <v>657</v>
      </c>
      <c r="H53" s="255" t="s">
        <v>658</v>
      </c>
      <c r="I53" s="255" t="s">
        <v>659</v>
      </c>
      <c r="J53" s="255" t="s">
        <v>635</v>
      </c>
      <c r="K53" s="255" t="s">
        <v>660</v>
      </c>
      <c r="L53" s="255" t="s">
        <v>635</v>
      </c>
      <c r="M53" s="255" t="s">
        <v>660</v>
      </c>
      <c r="N53" s="255" t="s">
        <v>658</v>
      </c>
      <c r="O53" s="255" t="s">
        <v>334</v>
      </c>
      <c r="P53" s="255" t="s">
        <v>335</v>
      </c>
      <c r="Q53" s="209" t="s">
        <v>456</v>
      </c>
    </row>
    <row r="54" spans="1:17" ht="60">
      <c r="A54" s="209">
        <v>46</v>
      </c>
      <c r="B54" s="255" t="s">
        <v>539</v>
      </c>
      <c r="C54" s="255">
        <v>4222003264</v>
      </c>
      <c r="D54" s="255" t="s">
        <v>661</v>
      </c>
      <c r="E54" s="255" t="s">
        <v>662</v>
      </c>
      <c r="F54" s="255">
        <v>4222005818</v>
      </c>
      <c r="G54" s="255" t="s">
        <v>663</v>
      </c>
      <c r="H54" s="255" t="s">
        <v>664</v>
      </c>
      <c r="I54" s="255" t="s">
        <v>665</v>
      </c>
      <c r="J54" s="255" t="s">
        <v>635</v>
      </c>
      <c r="K54" s="255" t="s">
        <v>666</v>
      </c>
      <c r="L54" s="255" t="s">
        <v>635</v>
      </c>
      <c r="M54" s="255" t="s">
        <v>666</v>
      </c>
      <c r="N54" s="255" t="s">
        <v>664</v>
      </c>
      <c r="O54" s="255" t="s">
        <v>334</v>
      </c>
      <c r="P54" s="255" t="s">
        <v>335</v>
      </c>
      <c r="Q54" s="209" t="s">
        <v>456</v>
      </c>
    </row>
    <row r="55" spans="1:17" ht="48">
      <c r="A55" s="209">
        <v>47</v>
      </c>
      <c r="B55" s="255" t="s">
        <v>539</v>
      </c>
      <c r="C55" s="255">
        <v>4222003264</v>
      </c>
      <c r="D55" s="255" t="s">
        <v>667</v>
      </c>
      <c r="E55" s="255" t="s">
        <v>668</v>
      </c>
      <c r="F55" s="255">
        <v>4222006064</v>
      </c>
      <c r="G55" s="255" t="s">
        <v>669</v>
      </c>
      <c r="H55" s="255" t="s">
        <v>670</v>
      </c>
      <c r="I55" s="255" t="s">
        <v>671</v>
      </c>
      <c r="J55" s="255" t="s">
        <v>635</v>
      </c>
      <c r="K55" s="255" t="s">
        <v>672</v>
      </c>
      <c r="L55" s="255" t="s">
        <v>635</v>
      </c>
      <c r="M55" s="255" t="s">
        <v>672</v>
      </c>
      <c r="N55" s="255" t="s">
        <v>670</v>
      </c>
      <c r="O55" s="255" t="s">
        <v>334</v>
      </c>
      <c r="P55" s="255" t="s">
        <v>335</v>
      </c>
      <c r="Q55" s="209" t="s">
        <v>456</v>
      </c>
    </row>
    <row r="56" spans="1:17" ht="72">
      <c r="A56" s="209">
        <v>48</v>
      </c>
      <c r="B56" s="218" t="s">
        <v>692</v>
      </c>
      <c r="C56" s="263" t="s">
        <v>693</v>
      </c>
      <c r="D56" s="264" t="s">
        <v>694</v>
      </c>
      <c r="E56" s="264" t="s">
        <v>695</v>
      </c>
      <c r="F56" s="271">
        <v>4222003112</v>
      </c>
      <c r="G56" s="264" t="s">
        <v>696</v>
      </c>
      <c r="H56" s="264" t="s">
        <v>697</v>
      </c>
      <c r="I56" s="274" t="s">
        <v>698</v>
      </c>
      <c r="J56" s="264" t="s">
        <v>635</v>
      </c>
      <c r="K56" s="265" t="s">
        <v>699</v>
      </c>
      <c r="L56" s="253" t="s">
        <v>700</v>
      </c>
      <c r="M56" s="264" t="s">
        <v>701</v>
      </c>
      <c r="N56" s="264" t="s">
        <v>697</v>
      </c>
      <c r="O56" s="266" t="s">
        <v>334</v>
      </c>
      <c r="P56" s="266" t="s">
        <v>335</v>
      </c>
      <c r="Q56" s="266" t="s">
        <v>456</v>
      </c>
    </row>
    <row r="57" spans="1:17" ht="72">
      <c r="A57" s="209">
        <v>49</v>
      </c>
      <c r="B57" s="267" t="s">
        <v>705</v>
      </c>
      <c r="C57" s="268">
        <v>4222003264</v>
      </c>
      <c r="D57" s="269" t="s">
        <v>706</v>
      </c>
      <c r="E57" s="269" t="s">
        <v>707</v>
      </c>
      <c r="F57" s="272">
        <v>4222003585</v>
      </c>
      <c r="G57" s="275" t="s">
        <v>708</v>
      </c>
      <c r="H57" s="269" t="s">
        <v>709</v>
      </c>
      <c r="I57" s="276" t="s">
        <v>710</v>
      </c>
      <c r="J57" s="269" t="s">
        <v>497</v>
      </c>
      <c r="K57" s="273" t="s">
        <v>711</v>
      </c>
      <c r="L57" s="267" t="s">
        <v>712</v>
      </c>
      <c r="M57" s="267" t="s">
        <v>713</v>
      </c>
      <c r="N57" s="267" t="s">
        <v>709</v>
      </c>
      <c r="O57" s="267" t="s">
        <v>334</v>
      </c>
      <c r="P57" s="270" t="s">
        <v>335</v>
      </c>
      <c r="Q57" s="269" t="s">
        <v>456</v>
      </c>
    </row>
    <row r="58" spans="1:17" ht="72">
      <c r="A58" s="209">
        <v>50</v>
      </c>
      <c r="B58" s="266" t="s">
        <v>705</v>
      </c>
      <c r="C58" s="277">
        <v>4222003264</v>
      </c>
      <c r="D58" s="266" t="s">
        <v>714</v>
      </c>
      <c r="E58" s="266" t="s">
        <v>715</v>
      </c>
      <c r="F58" s="278">
        <v>4222003666</v>
      </c>
      <c r="G58" s="266" t="s">
        <v>716</v>
      </c>
      <c r="H58" s="266" t="s">
        <v>717</v>
      </c>
      <c r="I58" s="279" t="s">
        <v>718</v>
      </c>
      <c r="J58" s="266" t="s">
        <v>635</v>
      </c>
      <c r="K58" s="280" t="s">
        <v>719</v>
      </c>
      <c r="L58" s="266" t="s">
        <v>720</v>
      </c>
      <c r="M58" s="266" t="s">
        <v>721</v>
      </c>
      <c r="N58" s="266" t="s">
        <v>722</v>
      </c>
      <c r="O58" s="266" t="s">
        <v>334</v>
      </c>
      <c r="P58" s="266" t="s">
        <v>335</v>
      </c>
      <c r="Q58" s="266" t="s">
        <v>456</v>
      </c>
    </row>
    <row r="59" spans="1:17" ht="72">
      <c r="A59" s="209">
        <v>51</v>
      </c>
      <c r="B59" s="267" t="s">
        <v>705</v>
      </c>
      <c r="C59" s="268">
        <v>4222003264</v>
      </c>
      <c r="D59" s="269" t="s">
        <v>726</v>
      </c>
      <c r="E59" s="266" t="s">
        <v>727</v>
      </c>
      <c r="F59" s="278">
        <v>4222012170</v>
      </c>
      <c r="G59" s="277" t="s">
        <v>728</v>
      </c>
      <c r="H59" s="266" t="s">
        <v>729</v>
      </c>
      <c r="I59" s="276" t="s">
        <v>730</v>
      </c>
      <c r="J59" s="266" t="s">
        <v>635</v>
      </c>
      <c r="K59" s="278" t="s">
        <v>731</v>
      </c>
      <c r="L59" s="266" t="s">
        <v>732</v>
      </c>
      <c r="M59" s="266" t="s">
        <v>733</v>
      </c>
      <c r="N59" s="266" t="s">
        <v>734</v>
      </c>
      <c r="O59" s="266" t="s">
        <v>334</v>
      </c>
      <c r="P59" s="266" t="s">
        <v>335</v>
      </c>
      <c r="Q59" s="266" t="s">
        <v>456</v>
      </c>
    </row>
    <row r="60" spans="1:17" ht="60">
      <c r="A60" s="209">
        <v>52</v>
      </c>
      <c r="B60" s="267" t="s">
        <v>735</v>
      </c>
      <c r="C60" s="267">
        <v>4222003137</v>
      </c>
      <c r="D60" s="267" t="s">
        <v>736</v>
      </c>
      <c r="E60" s="267" t="s">
        <v>735</v>
      </c>
      <c r="F60" s="267">
        <v>4222003137</v>
      </c>
      <c r="G60" s="281" t="s">
        <v>328</v>
      </c>
      <c r="H60" s="269" t="s">
        <v>737</v>
      </c>
      <c r="I60" s="276" t="s">
        <v>738</v>
      </c>
      <c r="J60" s="264" t="s">
        <v>741</v>
      </c>
      <c r="K60" s="264" t="s">
        <v>740</v>
      </c>
      <c r="L60" s="264" t="s">
        <v>741</v>
      </c>
      <c r="M60" s="264" t="s">
        <v>740</v>
      </c>
      <c r="N60" s="209" t="s">
        <v>739</v>
      </c>
      <c r="O60" s="269" t="s">
        <v>334</v>
      </c>
      <c r="P60" s="269" t="s">
        <v>335</v>
      </c>
      <c r="Q60" s="269" t="s">
        <v>456</v>
      </c>
    </row>
    <row r="62" ht="15">
      <c r="B62" s="34" t="s">
        <v>36</v>
      </c>
    </row>
    <row r="63" ht="15">
      <c r="B63" s="35" t="s">
        <v>37</v>
      </c>
    </row>
    <row r="66" spans="1:17" ht="15">
      <c r="A66" s="340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9"/>
      <c r="P66" s="9"/>
      <c r="Q66" s="9"/>
    </row>
    <row r="67" spans="1:17" ht="15.75">
      <c r="A67" s="298" t="s">
        <v>321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9"/>
      <c r="L67" s="9"/>
      <c r="M67" s="9"/>
      <c r="N67" s="9"/>
      <c r="O67" s="9"/>
      <c r="P67" s="9"/>
      <c r="Q67" s="9"/>
    </row>
    <row r="68" spans="1:10" ht="15.75">
      <c r="A68" s="300" t="s">
        <v>322</v>
      </c>
      <c r="B68" s="300"/>
      <c r="C68" s="300"/>
      <c r="D68" s="300"/>
      <c r="E68" s="10"/>
      <c r="F68" s="9"/>
      <c r="G68" s="9"/>
      <c r="H68" s="9"/>
      <c r="I68" s="9"/>
      <c r="J68" s="9"/>
    </row>
    <row r="69" spans="1:17" s="9" customFormat="1" ht="18" customHeight="1">
      <c r="A69" s="301" t="s">
        <v>323</v>
      </c>
      <c r="B69" s="301"/>
      <c r="C69" s="301"/>
      <c r="D69" s="301"/>
      <c r="K69" s="4"/>
      <c r="L69" s="4"/>
      <c r="M69" s="4"/>
      <c r="N69" s="4"/>
      <c r="O69" s="4"/>
      <c r="P69" s="4"/>
      <c r="Q69" s="4"/>
    </row>
    <row r="70" spans="1:17" s="9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4" ht="15.75" customHeight="1">
      <c r="A71" s="302" t="s">
        <v>320</v>
      </c>
      <c r="B71" s="302"/>
      <c r="C71" s="302"/>
      <c r="D71" s="302"/>
    </row>
    <row r="72" spans="1:4" ht="15.75" customHeight="1">
      <c r="A72" s="302"/>
      <c r="B72" s="302"/>
      <c r="C72" s="302"/>
      <c r="D72" s="302"/>
    </row>
    <row r="74" ht="15" customHeight="1"/>
  </sheetData>
  <sheetProtection/>
  <mergeCells count="8">
    <mergeCell ref="A68:D68"/>
    <mergeCell ref="A69:D69"/>
    <mergeCell ref="A71:D72"/>
    <mergeCell ref="B3:K3"/>
    <mergeCell ref="B5:K5"/>
    <mergeCell ref="A66:N66"/>
    <mergeCell ref="A67:J67"/>
    <mergeCell ref="C4:J4"/>
  </mergeCells>
  <hyperlinks>
    <hyperlink ref="I23" r:id="rId1" display="arhiv-osinniki@mail.ru"/>
    <hyperlink ref="I24" r:id="rId2" display="osn@dsznko.ru"/>
    <hyperlink ref="I25" r:id="rId3" display="cspsd.osin@mail.ru"/>
    <hyperlink ref="I27" r:id="rId4" display="muzuks@mail.ru"/>
    <hyperlink ref="I29" r:id="rId5" display="osnk-sport@yandex.ru"/>
    <hyperlink ref="I30" r:id="rId6" display="osnk-sport@yandex.ru"/>
    <hyperlink ref="I31" r:id="rId7" display="osnk-sport@yandex.ru"/>
    <hyperlink ref="I32" r:id="rId8" display="osnk-sport@yandex.ru"/>
    <hyperlink ref="I33" r:id="rId9" display="osnk-sport@yandex.ru"/>
    <hyperlink ref="I57" r:id="rId10" display="os.school35@mail.ru"/>
    <hyperlink ref="I58" r:id="rId11" display="gymnasium_36@mail,ru"/>
    <hyperlink ref="I59" r:id="rId12" display="buhg.shckola4@yandex.ru"/>
    <hyperlink ref="I60" r:id="rId13" display="kumi.osinniki@mail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orientation="landscape" paperSize="9" scale="66" r:id="rId1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6">
      <selection activeCell="A1" sqref="A1:J32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customWidth="1"/>
    <col min="4" max="4" width="17.421875" style="0" customWidth="1"/>
    <col min="5" max="5" width="24.57421875" style="0" customWidth="1"/>
    <col min="6" max="6" width="20.7109375" style="0" customWidth="1"/>
    <col min="7" max="7" width="33.421875" style="0" customWidth="1"/>
  </cols>
  <sheetData>
    <row r="1" s="4" customFormat="1" ht="15">
      <c r="G1" s="14" t="s">
        <v>49</v>
      </c>
    </row>
    <row r="2" s="4" customFormat="1" ht="15"/>
    <row r="3" spans="3:7" s="4" customFormat="1" ht="33" customHeight="1">
      <c r="C3" s="364" t="s">
        <v>280</v>
      </c>
      <c r="D3" s="354"/>
      <c r="E3" s="354"/>
      <c r="F3" s="354"/>
      <c r="G3" s="354"/>
    </row>
    <row r="4" spans="3:7" s="4" customFormat="1" ht="15">
      <c r="C4" s="365" t="s">
        <v>318</v>
      </c>
      <c r="D4" s="365"/>
      <c r="E4" s="365"/>
      <c r="F4" s="365"/>
      <c r="G4" s="365"/>
    </row>
    <row r="5" spans="3:7" s="4" customFormat="1" ht="15">
      <c r="C5" s="366" t="s">
        <v>5</v>
      </c>
      <c r="D5" s="366"/>
      <c r="E5" s="366"/>
      <c r="F5" s="366"/>
      <c r="G5" s="366"/>
    </row>
    <row r="6" s="4" customFormat="1" ht="15"/>
    <row r="7" s="4" customFormat="1" ht="15"/>
    <row r="8" spans="1:7" s="6" customFormat="1" ht="60">
      <c r="A8" s="58" t="s">
        <v>2</v>
      </c>
      <c r="B8" s="58" t="s">
        <v>281</v>
      </c>
      <c r="C8" s="58" t="s">
        <v>6</v>
      </c>
      <c r="D8" s="58" t="s">
        <v>7</v>
      </c>
      <c r="E8" s="58" t="s">
        <v>8</v>
      </c>
      <c r="F8" s="58" t="s">
        <v>50</v>
      </c>
      <c r="G8" s="58" t="s">
        <v>55</v>
      </c>
    </row>
    <row r="9" spans="1:7" s="4" customFormat="1" ht="1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</row>
    <row r="10" spans="1:7" s="4" customFormat="1" ht="315">
      <c r="A10" s="210">
        <v>1</v>
      </c>
      <c r="B10" s="210" t="s">
        <v>338</v>
      </c>
      <c r="C10" s="210" t="s">
        <v>339</v>
      </c>
      <c r="D10" s="211">
        <v>44979</v>
      </c>
      <c r="E10" s="210" t="s">
        <v>341</v>
      </c>
      <c r="F10" s="210" t="s">
        <v>340</v>
      </c>
      <c r="G10" s="213" t="s">
        <v>342</v>
      </c>
    </row>
    <row r="11" spans="1:7" s="4" customFormat="1" ht="315">
      <c r="A11" s="210">
        <v>2</v>
      </c>
      <c r="B11" s="210" t="s">
        <v>343</v>
      </c>
      <c r="C11" s="210" t="s">
        <v>344</v>
      </c>
      <c r="D11" s="211">
        <v>45048</v>
      </c>
      <c r="E11" s="210" t="s">
        <v>345</v>
      </c>
      <c r="F11" s="210" t="s">
        <v>340</v>
      </c>
      <c r="G11" s="212" t="s">
        <v>346</v>
      </c>
    </row>
    <row r="12" spans="1:7" s="4" customFormat="1" ht="315">
      <c r="A12" s="210">
        <v>3</v>
      </c>
      <c r="B12" s="210" t="s">
        <v>343</v>
      </c>
      <c r="C12" s="210" t="s">
        <v>347</v>
      </c>
      <c r="D12" s="211">
        <v>45019</v>
      </c>
      <c r="E12" s="210" t="s">
        <v>348</v>
      </c>
      <c r="F12" s="210" t="s">
        <v>340</v>
      </c>
      <c r="G12" s="214" t="s">
        <v>349</v>
      </c>
    </row>
    <row r="13" spans="1:7" s="4" customFormat="1" ht="345">
      <c r="A13" s="210">
        <v>4</v>
      </c>
      <c r="B13" s="210" t="s">
        <v>343</v>
      </c>
      <c r="C13" s="210" t="s">
        <v>350</v>
      </c>
      <c r="D13" s="211">
        <v>45051</v>
      </c>
      <c r="E13" s="210" t="s">
        <v>351</v>
      </c>
      <c r="F13" s="210" t="s">
        <v>340</v>
      </c>
      <c r="G13" s="214" t="s">
        <v>352</v>
      </c>
    </row>
    <row r="14" spans="1:7" s="4" customFormat="1" ht="15">
      <c r="A14" s="210"/>
      <c r="B14" s="210"/>
      <c r="C14" s="210"/>
      <c r="D14" s="211"/>
      <c r="E14" s="210"/>
      <c r="F14" s="210"/>
      <c r="G14" s="210"/>
    </row>
    <row r="15" spans="1:7" s="4" customFormat="1" ht="15">
      <c r="A15" s="210"/>
      <c r="B15" s="210"/>
      <c r="C15" s="210"/>
      <c r="D15" s="210"/>
      <c r="E15" s="210"/>
      <c r="F15" s="210"/>
      <c r="G15" s="210"/>
    </row>
    <row r="16" spans="1:7" s="4" customFormat="1" ht="15">
      <c r="A16" s="210"/>
      <c r="B16" s="210"/>
      <c r="C16" s="210"/>
      <c r="D16" s="210"/>
      <c r="E16" s="210"/>
      <c r="F16" s="210"/>
      <c r="G16" s="210"/>
    </row>
    <row r="17" spans="1:7" s="4" customFormat="1" ht="15">
      <c r="A17" s="210"/>
      <c r="B17" s="210"/>
      <c r="C17" s="210"/>
      <c r="D17" s="210"/>
      <c r="E17" s="210"/>
      <c r="F17" s="210"/>
      <c r="G17" s="210"/>
    </row>
    <row r="18" spans="1:7" s="4" customFormat="1" ht="15">
      <c r="A18" s="210"/>
      <c r="B18" s="210"/>
      <c r="C18" s="210"/>
      <c r="D18" s="210"/>
      <c r="E18" s="210"/>
      <c r="F18" s="210"/>
      <c r="G18" s="210"/>
    </row>
    <row r="19" spans="1:7" s="4" customFormat="1" ht="15">
      <c r="A19" s="210"/>
      <c r="B19" s="210"/>
      <c r="C19" s="210"/>
      <c r="D19" s="210"/>
      <c r="E19" s="210"/>
      <c r="F19" s="210"/>
      <c r="G19" s="210"/>
    </row>
    <row r="20" spans="1:7" s="4" customFormat="1" ht="15">
      <c r="A20" s="210"/>
      <c r="B20" s="210"/>
      <c r="C20" s="210"/>
      <c r="D20" s="210"/>
      <c r="E20" s="210"/>
      <c r="F20" s="210"/>
      <c r="G20" s="210"/>
    </row>
    <row r="21" spans="1:7" s="4" customFormat="1" ht="15">
      <c r="A21" s="210"/>
      <c r="B21" s="210"/>
      <c r="C21" s="210"/>
      <c r="D21" s="210"/>
      <c r="E21" s="210"/>
      <c r="F21" s="210"/>
      <c r="G21" s="210"/>
    </row>
    <row r="22" spans="1:7" s="4" customFormat="1" ht="15">
      <c r="A22" s="210"/>
      <c r="B22" s="210"/>
      <c r="C22" s="210"/>
      <c r="D22" s="210"/>
      <c r="E22" s="210"/>
      <c r="F22" s="210"/>
      <c r="G22" s="210"/>
    </row>
    <row r="23" s="4" customFormat="1" ht="15"/>
    <row r="24" spans="1:2" s="4" customFormat="1" ht="15">
      <c r="A24" s="15" t="s">
        <v>165</v>
      </c>
      <c r="B24" s="15"/>
    </row>
    <row r="25" s="4" customFormat="1" ht="15"/>
    <row r="26" s="4" customFormat="1" ht="15"/>
    <row r="27" spans="1:10" s="9" customFormat="1" ht="18" customHeight="1">
      <c r="A27" s="298" t="s">
        <v>321</v>
      </c>
      <c r="B27" s="298"/>
      <c r="C27" s="298"/>
      <c r="D27" s="298"/>
      <c r="E27" s="298"/>
      <c r="F27" s="298"/>
      <c r="G27" s="298"/>
      <c r="H27" s="298"/>
      <c r="I27" s="298"/>
      <c r="J27" s="298"/>
    </row>
    <row r="28" spans="1:5" s="9" customFormat="1" ht="15.75" customHeight="1">
      <c r="A28" s="300" t="s">
        <v>322</v>
      </c>
      <c r="B28" s="300"/>
      <c r="C28" s="300"/>
      <c r="D28" s="28"/>
      <c r="E28" s="10"/>
    </row>
    <row r="29" spans="1:10" ht="15.75" customHeight="1">
      <c r="A29" s="301" t="s">
        <v>323</v>
      </c>
      <c r="B29" s="301"/>
      <c r="C29" s="301"/>
      <c r="D29" s="9"/>
      <c r="E29" s="9"/>
      <c r="F29" s="9"/>
      <c r="G29" s="9"/>
      <c r="H29" s="9"/>
      <c r="I29" s="9"/>
      <c r="J29" s="9"/>
    </row>
    <row r="30" spans="1:2" ht="12.75">
      <c r="A30" s="29"/>
      <c r="B30" s="29"/>
    </row>
    <row r="31" spans="1:4" ht="12.75">
      <c r="A31" s="302" t="s">
        <v>320</v>
      </c>
      <c r="B31" s="302"/>
      <c r="C31" s="302"/>
      <c r="D31" s="302"/>
    </row>
    <row r="32" spans="1:4" ht="12.75">
      <c r="A32" s="302"/>
      <c r="B32" s="302"/>
      <c r="C32" s="302"/>
      <c r="D32" s="302"/>
    </row>
    <row r="33" spans="1:4" ht="12.75">
      <c r="A33" s="282"/>
      <c r="B33" s="282"/>
      <c r="C33" s="282"/>
      <c r="D33" s="282"/>
    </row>
  </sheetData>
  <sheetProtection/>
  <mergeCells count="7">
    <mergeCell ref="A31:D32"/>
    <mergeCell ref="A28:C28"/>
    <mergeCell ref="A29:C29"/>
    <mergeCell ref="C3:G3"/>
    <mergeCell ref="C4:G4"/>
    <mergeCell ref="C5:G5"/>
    <mergeCell ref="A27:J27"/>
  </mergeCells>
  <printOptions/>
  <pageMargins left="0.7086614173228347" right="0.7086614173228347" top="0.7480314960629921" bottom="0.7480314960629921" header="0.31496062992125984" footer="0.31496062992125984"/>
  <pageSetup fitToHeight="3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20"/>
    </sheetView>
  </sheetViews>
  <sheetFormatPr defaultColWidth="9.140625" defaultRowHeight="12.75"/>
  <cols>
    <col min="1" max="1" width="7.00390625" style="11" customWidth="1"/>
    <col min="2" max="2" width="35.421875" style="11" customWidth="1"/>
    <col min="3" max="3" width="20.57421875" style="9" customWidth="1"/>
    <col min="4" max="4" width="24.140625" style="9" customWidth="1"/>
    <col min="5" max="5" width="15.140625" style="9" customWidth="1"/>
    <col min="6" max="6" width="13.421875" style="9" customWidth="1"/>
    <col min="7" max="7" width="13.57421875" style="9" customWidth="1"/>
    <col min="8" max="8" width="22.7109375" style="9" customWidth="1"/>
    <col min="9" max="16384" width="9.140625" style="9" customWidth="1"/>
  </cols>
  <sheetData>
    <row r="1" ht="12.75" customHeight="1">
      <c r="D1" s="61" t="s">
        <v>53</v>
      </c>
    </row>
    <row r="2" spans="7:8" ht="12.75" customHeight="1">
      <c r="G2" s="62"/>
      <c r="H2" s="62"/>
    </row>
    <row r="3" spans="1:7" ht="39.75" customHeight="1">
      <c r="A3" s="8"/>
      <c r="B3" s="353" t="s">
        <v>282</v>
      </c>
      <c r="C3" s="353"/>
      <c r="D3" s="353"/>
      <c r="E3" s="2"/>
      <c r="F3" s="2"/>
      <c r="G3" s="2"/>
    </row>
    <row r="4" spans="1:7" s="4" customFormat="1" ht="15.75">
      <c r="A4" s="63" t="s">
        <v>51</v>
      </c>
      <c r="B4" s="367" t="s">
        <v>324</v>
      </c>
      <c r="C4" s="367"/>
      <c r="D4" s="367"/>
      <c r="E4" s="64"/>
      <c r="F4" s="64"/>
      <c r="G4" s="64"/>
    </row>
    <row r="5" spans="3:8" s="4" customFormat="1" ht="15" customHeight="1">
      <c r="C5" s="31" t="s">
        <v>54</v>
      </c>
      <c r="D5" s="65"/>
      <c r="E5" s="65"/>
      <c r="F5" s="65"/>
      <c r="G5" s="65"/>
      <c r="H5" s="65"/>
    </row>
    <row r="6" spans="3:4" s="4" customFormat="1" ht="15" customHeight="1">
      <c r="C6" s="31"/>
      <c r="D6" s="31"/>
    </row>
    <row r="7" spans="1:8" s="1" customFormat="1" ht="29.25" customHeight="1">
      <c r="A7" s="66" t="s">
        <v>2</v>
      </c>
      <c r="B7" s="67" t="s">
        <v>69</v>
      </c>
      <c r="C7" s="66" t="s">
        <v>73</v>
      </c>
      <c r="D7" s="66" t="s">
        <v>71</v>
      </c>
      <c r="E7" s="88"/>
      <c r="F7" s="88"/>
      <c r="G7" s="89"/>
      <c r="H7" s="88"/>
    </row>
    <row r="8" spans="1:8" s="1" customFormat="1" ht="15.75">
      <c r="A8" s="90" t="s">
        <v>9</v>
      </c>
      <c r="B8" s="91" t="s">
        <v>70</v>
      </c>
      <c r="C8" s="93">
        <v>1</v>
      </c>
      <c r="D8" s="93">
        <v>6</v>
      </c>
      <c r="E8" s="92"/>
      <c r="F8" s="92"/>
      <c r="G8" s="92"/>
      <c r="H8" s="92"/>
    </row>
    <row r="9" spans="1:8" s="1" customFormat="1" ht="15.75">
      <c r="A9" s="90" t="s">
        <v>10</v>
      </c>
      <c r="B9" s="91" t="s">
        <v>72</v>
      </c>
      <c r="C9" s="93">
        <f>1+10+1+1+1+1+1+1+1+5+21+1+1+1+1+1</f>
        <v>49</v>
      </c>
      <c r="D9" s="256">
        <f>1+10+1+1+1+1+1+1+1+5+21+1+1+1+1+1</f>
        <v>49</v>
      </c>
      <c r="E9" s="92"/>
      <c r="F9" s="92"/>
      <c r="G9" s="92"/>
      <c r="H9" s="92"/>
    </row>
    <row r="10" spans="1:8" s="1" customFormat="1" ht="47.25">
      <c r="A10" s="90" t="s">
        <v>14</v>
      </c>
      <c r="B10" s="91" t="s">
        <v>94</v>
      </c>
      <c r="C10" s="93">
        <v>2</v>
      </c>
      <c r="D10" s="93" t="s">
        <v>20</v>
      </c>
      <c r="E10" s="92"/>
      <c r="F10" s="92"/>
      <c r="G10" s="92"/>
      <c r="H10" s="92"/>
    </row>
    <row r="12" ht="12.75">
      <c r="B12" s="16" t="s">
        <v>56</v>
      </c>
    </row>
    <row r="13" ht="12.75">
      <c r="B13" s="16"/>
    </row>
    <row r="14" ht="12" customHeight="1"/>
    <row r="15" spans="1:10" ht="15.75">
      <c r="A15" s="298" t="s">
        <v>321</v>
      </c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5" ht="14.25" customHeight="1">
      <c r="A16" s="300" t="s">
        <v>322</v>
      </c>
      <c r="B16" s="300"/>
      <c r="C16" s="28"/>
      <c r="D16" s="28"/>
      <c r="E16" s="10"/>
    </row>
    <row r="17" spans="1:2" ht="15.75">
      <c r="A17" s="301" t="s">
        <v>323</v>
      </c>
      <c r="B17" s="301"/>
    </row>
    <row r="19" spans="1:2" ht="12.75">
      <c r="A19" s="302" t="s">
        <v>320</v>
      </c>
      <c r="B19" s="302"/>
    </row>
    <row r="20" spans="1:2" ht="12.75">
      <c r="A20" s="302"/>
      <c r="B20" s="302"/>
    </row>
  </sheetData>
  <sheetProtection/>
  <mergeCells count="6">
    <mergeCell ref="B3:D3"/>
    <mergeCell ref="A15:J15"/>
    <mergeCell ref="A16:B16"/>
    <mergeCell ref="A17:B17"/>
    <mergeCell ref="A19:B20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2024-01-31T06:24:32Z</cp:lastPrinted>
  <dcterms:created xsi:type="dcterms:W3CDTF">2010-01-11T03:41:37Z</dcterms:created>
  <dcterms:modified xsi:type="dcterms:W3CDTF">2024-01-31T07:17:24Z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