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96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<sst xmlns="http://schemas.openxmlformats.org/spreadsheetml/2006/main" count="506" uniqueCount="447">
  <si>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</si>
  <si>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</si>
  <si>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</si>
  <si>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</si>
  <si>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</si>
  <si>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</si>
  <si>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</si>
  <si>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</si>
  <si>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</si>
  <si>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</si>
  <si>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</si>
  <si>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</si>
  <si>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</si>
  <si>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</si>
  <si>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</si>
  <si>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</si>
  <si>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</si>
  <si>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</si>
  <si>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</si>
  <si>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</si>
  <si>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</si>
  <si>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</si>
  <si>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</si>
  <si>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</si>
  <si>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</si>
  <si>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</si>
  <si>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</si>
  <si>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</si>
  <si>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</si>
  <si>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</si>
  <si>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</si>
  <si>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</si>
  <si>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</si>
  <si>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</si>
  <si>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</si>
  <si>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</si>
  <si>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</si>
  <si>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</si>
  <si>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</si>
  <si>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</si>
  <si>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</si>
  <si>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</si>
  <si>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</si>
  <si>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</si>
  <si>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</si>
  <si>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</si>
  <si>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</si>
  <si>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</si>
  <si>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</si>
  <si>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</si>
  <si>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</si>
  <si>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</si>
  <si>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</si>
  <si>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</si>
  <si>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</si>
  <si>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</si>
  <si>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</si>
  <si>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</si>
  <si>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</si>
  <si>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</si>
  <si>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</si>
  <si>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</si>
  <si>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</si>
  <si>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</si>
  <si>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</si>
  <si>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</si>
  <si>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</si>
  <si>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</si>
  <si>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</si>
  <si>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</si>
  <si>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</si>
  <si>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</si>
  <si>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</si>
  <si>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</si>
  <si>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</si>
  <si>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</si>
  <si>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</si>
  <si>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</si>
  <si>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</si>
  <si>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</si>
  <si>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</si>
  <si>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</si>
  <si>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</si>
  <si>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</si>
  <si>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</si>
  <si>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</si>
  <si>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</si>
  <si>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</si>
  <si>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</si>
  <si>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</si>
  <si>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</si>
  <si>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</si>
  <si>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</si>
  <si>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</si>
  <si>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</si>
  <si>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</si>
  <si>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</si>
  <si>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</si>
  <si>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</si>
  <si>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</si>
  <si>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</si>
  <si>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</si>
  <si>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</si>
  <si>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</si>
  <si>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</si>
  <si>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</si>
  <si>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</si>
  <si>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</si>
  <si>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</si>
  <si>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</si>
  <si>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</si>
  <si>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</si>
  <si>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</si>
  <si>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</si>
  <si>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</si>
  <si>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</si>
  <si>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</si>
  <si>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</si>
  <si>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</si>
  <si>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</si>
  <si>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</si>
  <si>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</si>
  <si>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</si>
  <si>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</si>
  <si>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</si>
  <si>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</si>
  <si>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</si>
  <si>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</si>
  <si>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</si>
  <si>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</si>
  <si>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</si>
  <si>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</si>
  <si>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</si>
  <si>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</si>
  <si>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</si>
  <si>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</si>
  <si>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</si>
  <si>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</si>
  <si>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</si>
  <si>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</si>
  <si>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</si>
  <si>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</si>
  <si>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</si>
  <si>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</si>
  <si>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</si>
  <si>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</si>
  <si>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</si>
  <si>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</si>
  <si>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</si>
  <si>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</si>
  <si>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</si>
  <si>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</si>
  <si>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</si>
  <si>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</si>
  <si>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</si>
  <si>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</si>
  <si>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</si>
  <si>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</si>
  <si>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</si>
  <si>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</si>
  <si>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</si>
  <si>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</si>
  <si>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</si>
  <si>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</si>
  <si>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</si>
  <si>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</si>
  <si>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</si>
  <si>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</si>
  <si>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</si>
  <si>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</si>
  <si>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</si>
  <si>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</si>
  <si>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</si>
  <si>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</si>
  <si>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</si>
  <si>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</si>
  <si>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</si>
  <si>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</si>
  <si>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</si>
  <si>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</si>
  <si>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</si>
  <si>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</si>
  <si>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</si>
  <si>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</si>
  <si>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</si>
  <si>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</si>
  <si>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</si>
  <si>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</si>
  <si>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</si>
  <si>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</si>
  <si>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</si>
  <si>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</si>
  <si>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</si>
  <si>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</si>
  <si>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</si>
  <si>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</si>
  <si>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</si>
  <si>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</si>
  <si>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</si>
  <si>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</si>
  <si>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</si>
  <si>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</si>
  <si>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</si>
  <si>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</si>
  <si>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</si>
  <si>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</si>
  <si>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</si>
  <si>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</si>
  <si>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</si>
  <si>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</si>
  <si>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</si>
  <si>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</si>
  <si>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</si>
  <si>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</si>
  <si>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</si>
  <si>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</si>
  <si>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</si>
  <si>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</si>
  <si>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</si>
  <si>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</si>
  <si>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</si>
  <si>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</si>
  <si>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</si>
  <si>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</si>
  <si>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</si>
  <si>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</si>
  <si>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</si>
  <si>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</si>
  <si>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</si>
  <si>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</si>
  <si>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</si>
  <si>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</si>
  <si>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</si>
  <si>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</si>
  <si>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</si>
  <si>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</si>
  <si>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</si>
  <si>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</si>
  <si>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1 16 01193 01 0000 140</t>
  </si>
  <si>
    <t>1 16 01203 01 0000 140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</si>
  <si>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</si>
  <si>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</si>
  <si>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</si>
  <si>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</si>
  <si>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</si>
  <si>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</si>
  <si>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</si>
  <si>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</si>
  <si>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</si>
  <si>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</si>
  <si>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</si>
  <si>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</si>
  <si>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</si>
  <si>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</si>
  <si>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</si>
  <si>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</si>
  <si>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</si>
  <si>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</si>
  <si>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</si>
  <si>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</si>
  <si>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</si>
  <si>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</si>
  <si>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</si>
  <si>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</si>
  <si>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</si>
  <si>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</si>
  <si>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</si>
  <si>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</si>
  <si>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</si>
  <si>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</si>
  <si>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</si>
  <si>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</si>
  <si>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</si>
  <si>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</si>
  <si>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</si>
  <si>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</si>
  <si>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</si>
  <si>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</si>
  <si>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</si>
  <si>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</si>
  <si>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</si>
  <si>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</si>
  <si>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</si>
  <si>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</si>
  <si>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</si>
  <si>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</si>
  <si>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</si>
  <si>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</si>
  <si>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</si>
  <si>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</si>
  <si>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</si>
  <si>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</si>
  <si>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</si>
  <si>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 86-МНА</t>
  </si>
  <si>
    <t>"О внесении изменений и дополнений в решение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</si>
  <si>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</si>
  <si>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</si>
  <si>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</si>
  <si>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</si>
  <si>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</si>
  <si>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</si>
  <si>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</si>
  <si>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</si>
  <si>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</si>
  <si>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</si>
  <si>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</si>
  <si>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</si>
  <si>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</si>
  <si>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</si>
  <si>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</si>
  <si>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</si>
  <si>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</si>
  <si>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</si>
  <si>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</si>
  <si>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</si>
  <si>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</si>
  <si>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</si>
  <si>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</si>
  <si>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</si>
  <si>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</si>
  <si>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</si>
  <si>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</si>
  <si>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</si>
  <si>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</si>
  <si>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</si>
  <si>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</si>
  <si>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</si>
  <si>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</si>
  <si>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</si>
  <si>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</si>
  <si>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</si>
  <si>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</si>
  <si>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</si>
  <si>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1 05 04000 02 0000 110</t>
  </si>
  <si>
    <t>Налог, взимаемый в связи с применением патентной системы налогообложения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</si>
  <si>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</si>
  <si>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</si>
  <si>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</si>
  <si>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</si>
  <si>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</si>
  <si>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</si>
  <si>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</si>
  <si>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</si>
  <si>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</si>
  <si>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</si>
  <si>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</si>
  <si>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</si>
  <si>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</si>
  <si>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</si>
  <si>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</si>
  <si>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</si>
  <si>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</si>
  <si>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</si>
  <si>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</si>
  <si>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</si>
  <si>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</si>
  <si>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</si>
  <si>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</si>
  <si>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</si>
  <si>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</si>
  <si>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</si>
  <si>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</si>
  <si>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</si>
  <si>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</si>
  <si>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</si>
  <si>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</si>
  <si>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</si>
  <si>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</si>
  <si>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</si>
  <si>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</si>
  <si>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</si>
  <si>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</si>
  <si>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</si>
  <si>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</si>
  <si>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</si>
  <si>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</si>
  <si>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</si>
  <si>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</si>
  <si>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</si>
  <si>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</si>
  <si>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</si>
  <si>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</si>
  <si>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</si>
  <si>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</si>
  <si>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</si>
  <si>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</si>
  <si>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</si>
  <si>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</si>
  <si>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</si>
  <si>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</si>
  <si>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</si>
  <si>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</si>
  <si>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</si>
  <si>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</si>
  <si>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</si>
  <si>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</si>
  <si>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</si>
  <si>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</si>
  <si>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</si>
  <si>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</si>
  <si>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</si>
  <si>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</si>
  <si>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</si>
  <si>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</si>
  <si>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</si>
  <si>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</si>
  <si>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</si>
  <si>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</si>
  <si>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</si>
  <si>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</si>
  <si>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</si>
  <si>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</si>
  <si>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</si>
  <si>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</si>
  <si>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</si>
  <si>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</si>
  <si>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</si>
  <si>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</si>
  <si>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</si>
  <si>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</si>
  <si>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</si>
  <si>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</si>
  <si>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</si>
  <si>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</si>
  <si>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</si>
  <si>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</si>
  <si>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</si>
  <si>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</si>
  <si>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</si>
  <si>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</si>
  <si>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</si>
  <si>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</si>
  <si>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</si>
  <si>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</si>
  <si>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</si>
  <si>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2 02 25527 00 0000 150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</si>
  <si>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</si>
  <si>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</si>
  <si>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</si>
  <si>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</si>
  <si>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</si>
  <si>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</si>
  <si>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</si>
  <si>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</si>
  <si>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</si>
  <si>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1 05 03 000 01 0000 110</t>
  </si>
  <si>
    <t>1 05 03 010 01 0000 110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</si>
</sst>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7" borderId="1" applyNumberFormat="0" applyAlignment="0" applyProtection="0"/>
    <xf numFmtId="0" fontId="29" fillId="7" borderId="2" applyNumberFormat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1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" fillId="0" borderId="0">
      <alignment vertical="top"/>
      <protection/>
    </xf>
    <xf numFmtId="0" fontId="35" fillId="0" borderId="0">
      <alignment vertical="top" wrapText="1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7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2" fillId="28" borderId="13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2" fillId="28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28" borderId="13" xfId="0" applyFont="1" applyFill="1" applyBorder="1" applyAlignment="1">
      <alignment vertical="top" wrapText="1"/>
    </xf>
    <xf numFmtId="0" fontId="43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18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2" fontId="42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3" fillId="0" borderId="14" xfId="0" applyFont="1" applyBorder="1" applyAlignment="1">
      <alignment wrapText="1"/>
    </xf>
    <xf numFmtId="180" fontId="7" fillId="0" borderId="14" xfId="0" applyNumberFormat="1" applyFont="1" applyBorder="1" applyAlignment="1">
      <alignment horizontal="center" vertical="center"/>
    </xf>
    <xf numFmtId="0" fontId="35" fillId="28" borderId="13" xfId="54" applyFont="1" applyFill="1" applyBorder="1" applyAlignment="1">
      <alignment vertical="top" wrapText="1"/>
      <protection/>
    </xf>
    <xf numFmtId="0" fontId="35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5" fillId="0" borderId="10" xfId="54" applyFont="1" applyFill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4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" fillId="28" borderId="10" xfId="0" applyFont="1" applyFill="1" applyBorder="1" applyAlignment="1">
      <alignment wrapText="1"/>
    </xf>
    <xf numFmtId="0" fontId="35" fillId="28" borderId="0" xfId="0" applyFont="1" applyFill="1" applyAlignment="1">
      <alignment wrapText="1"/>
    </xf>
    <xf numFmtId="180" fontId="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4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35" fillId="28" borderId="10" xfId="0" applyFont="1" applyFill="1" applyBorder="1" applyAlignment="1">
      <alignment wrapText="1"/>
    </xf>
    <xf numFmtId="0" fontId="4" fillId="28" borderId="10" xfId="0" applyFont="1" applyFill="1" applyBorder="1" applyAlignment="1" quotePrefix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4" fillId="28" borderId="0" xfId="0" applyFont="1" applyFill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left" vertical="center" wrapText="1"/>
    </xf>
    <xf numFmtId="0" fontId="4" fillId="28" borderId="18" xfId="42" applyFont="1" applyFill="1" applyBorder="1" applyAlignment="1" applyProtection="1">
      <alignment wrapText="1"/>
      <protection/>
    </xf>
    <xf numFmtId="0" fontId="42" fillId="28" borderId="10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4" fillId="28" borderId="13" xfId="42" applyFont="1" applyFill="1" applyBorder="1" applyAlignment="1" applyProtection="1">
      <alignment wrapText="1"/>
      <protection/>
    </xf>
    <xf numFmtId="0" fontId="4" fillId="28" borderId="19" xfId="0" applyFont="1" applyFill="1" applyBorder="1" applyAlignment="1">
      <alignment horizontal="left" vertical="center" wrapText="1"/>
    </xf>
    <xf numFmtId="0" fontId="4" fillId="28" borderId="19" xfId="0" applyNumberFormat="1" applyFont="1" applyFill="1" applyBorder="1" applyAlignment="1">
      <alignment horizontal="left" vertical="center" wrapText="1"/>
    </xf>
    <xf numFmtId="0" fontId="4" fillId="28" borderId="10" xfId="42" applyFont="1" applyFill="1" applyBorder="1" applyAlignment="1" applyProtection="1">
      <alignment vertical="top" wrapText="1"/>
      <protection/>
    </xf>
    <xf numFmtId="0" fontId="42" fillId="28" borderId="10" xfId="0" applyFont="1" applyFill="1" applyBorder="1" applyAlignment="1">
      <alignment horizontal="justify" vertical="top" wrapText="1"/>
    </xf>
    <xf numFmtId="0" fontId="42" fillId="28" borderId="0" xfId="0" applyFont="1" applyFill="1" applyAlignment="1">
      <alignment vertical="top" wrapText="1"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13" xfId="0" applyNumberFormat="1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3" xfId="0" applyFont="1" applyFill="1" applyBorder="1" applyAlignment="1">
      <alignment horizontal="justify" vertical="top" wrapText="1"/>
    </xf>
    <xf numFmtId="0" fontId="4" fillId="28" borderId="10" xfId="42" applyFont="1" applyFill="1" applyBorder="1" applyAlignment="1" applyProtection="1">
      <alignment wrapText="1"/>
      <protection/>
    </xf>
    <xf numFmtId="0" fontId="4" fillId="28" borderId="10" xfId="0" applyNumberFormat="1" applyFont="1" applyFill="1" applyBorder="1" applyAlignment="1">
      <alignment wrapText="1"/>
    </xf>
    <xf numFmtId="0" fontId="42" fillId="28" borderId="20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vertical="top" wrapText="1"/>
    </xf>
    <xf numFmtId="0" fontId="42" fillId="28" borderId="10" xfId="0" applyNumberFormat="1" applyFont="1" applyFill="1" applyBorder="1" applyAlignment="1">
      <alignment wrapText="1"/>
    </xf>
    <xf numFmtId="0" fontId="35" fillId="28" borderId="10" xfId="0" applyFont="1" applyFill="1" applyBorder="1" applyAlignment="1">
      <alignment horizontal="justify" wrapText="1"/>
    </xf>
    <xf numFmtId="0" fontId="44" fillId="0" borderId="10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" fillId="28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4" fillId="0" borderId="0" xfId="53" applyNumberFormat="1" applyFont="1" applyBorder="1" applyAlignment="1">
      <alignment horizontal="right" vertical="top"/>
      <protection/>
    </xf>
    <xf numFmtId="0" fontId="4" fillId="0" borderId="0" xfId="53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3"/>
  <sheetViews>
    <sheetView tabSelected="1" zoomScalePageLayoutView="0" workbookViewId="0" topLeftCell="B1">
      <selection activeCell="C167" sqref="C167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16384" width="8.8515625" style="5" customWidth="1"/>
  </cols>
  <sheetData>
    <row r="2" spans="2:5" ht="12.75">
      <c r="B2" s="147" t="s">
        <v>259</v>
      </c>
      <c r="C2" s="147"/>
      <c r="D2" s="147"/>
      <c r="E2" s="147"/>
    </row>
    <row r="3" spans="2:5" ht="12.75">
      <c r="B3" s="147" t="s">
        <v>100</v>
      </c>
      <c r="C3" s="147"/>
      <c r="D3" s="147"/>
      <c r="E3" s="147"/>
    </row>
    <row r="4" spans="2:5" ht="12.75">
      <c r="B4" s="147" t="s">
        <v>101</v>
      </c>
      <c r="C4" s="147"/>
      <c r="D4" s="147"/>
      <c r="E4" s="147"/>
    </row>
    <row r="5" spans="2:5" ht="12.75">
      <c r="B5" s="147" t="s">
        <v>294</v>
      </c>
      <c r="C5" s="147"/>
      <c r="D5" s="147"/>
      <c r="E5" s="147"/>
    </row>
    <row r="6" spans="2:5" ht="12.75">
      <c r="B6" s="146" t="s">
        <v>102</v>
      </c>
      <c r="C6" s="146"/>
      <c r="D6" s="146"/>
      <c r="E6" s="146"/>
    </row>
    <row r="7" spans="2:5" ht="12.75">
      <c r="B7" s="146" t="s">
        <v>216</v>
      </c>
      <c r="C7" s="146"/>
      <c r="D7" s="146"/>
      <c r="E7" s="146"/>
    </row>
    <row r="8" spans="2:5" ht="12.75">
      <c r="B8" s="96"/>
      <c r="C8" s="96"/>
      <c r="D8" s="96"/>
      <c r="E8" s="96"/>
    </row>
    <row r="9" spans="2:5" ht="12.75">
      <c r="B9" s="147" t="s">
        <v>259</v>
      </c>
      <c r="C9" s="147"/>
      <c r="D9" s="147"/>
      <c r="E9" s="147"/>
    </row>
    <row r="10" spans="1:5" ht="12.75">
      <c r="A10" s="5"/>
      <c r="B10" s="147" t="s">
        <v>100</v>
      </c>
      <c r="C10" s="147"/>
      <c r="D10" s="147"/>
      <c r="E10" s="147"/>
    </row>
    <row r="11" spans="1:5" ht="12.75">
      <c r="A11" s="5"/>
      <c r="B11" s="147" t="s">
        <v>101</v>
      </c>
      <c r="C11" s="147"/>
      <c r="D11" s="147"/>
      <c r="E11" s="147"/>
    </row>
    <row r="12" spans="2:5" ht="12.75">
      <c r="B12" s="147" t="s">
        <v>293</v>
      </c>
      <c r="C12" s="147"/>
      <c r="D12" s="147"/>
      <c r="E12" s="147"/>
    </row>
    <row r="13" spans="1:5" ht="12.75">
      <c r="A13" s="5"/>
      <c r="B13" s="146" t="s">
        <v>102</v>
      </c>
      <c r="C13" s="146"/>
      <c r="D13" s="146"/>
      <c r="E13" s="146"/>
    </row>
    <row r="14" spans="1:5" ht="12.75">
      <c r="A14" s="5"/>
      <c r="B14" s="146" t="s">
        <v>216</v>
      </c>
      <c r="C14" s="146"/>
      <c r="D14" s="146"/>
      <c r="E14" s="146"/>
    </row>
    <row r="15" spans="2:5" ht="12.75">
      <c r="B15" s="65"/>
      <c r="C15" s="66"/>
      <c r="D15" s="66"/>
      <c r="E15" s="66"/>
    </row>
    <row r="16" ht="12.75">
      <c r="A16" s="1"/>
    </row>
    <row r="17" spans="1:5" ht="33" customHeight="1">
      <c r="A17" s="145" t="s">
        <v>217</v>
      </c>
      <c r="B17" s="145"/>
      <c r="C17" s="145"/>
      <c r="D17" s="145"/>
      <c r="E17" s="145"/>
    </row>
    <row r="18" spans="1:5" ht="1.5" customHeight="1">
      <c r="A18" s="145"/>
      <c r="B18" s="145"/>
      <c r="C18" s="145"/>
      <c r="D18" s="145"/>
      <c r="E18" s="145"/>
    </row>
    <row r="19" spans="1:5" ht="12.75" customHeight="1">
      <c r="A19" s="82"/>
      <c r="B19" s="82"/>
      <c r="C19" s="82"/>
      <c r="D19" s="82"/>
      <c r="E19" s="82"/>
    </row>
    <row r="20" spans="1:5" ht="12.75" customHeight="1">
      <c r="A20" s="81"/>
      <c r="B20" s="81"/>
      <c r="C20" s="81"/>
      <c r="D20" s="81"/>
      <c r="E20" s="83" t="s">
        <v>103</v>
      </c>
    </row>
    <row r="21" spans="1:5" s="10" customFormat="1" ht="26.25">
      <c r="A21" s="7" t="s">
        <v>0</v>
      </c>
      <c r="B21" s="8" t="s">
        <v>1</v>
      </c>
      <c r="C21" s="9" t="s">
        <v>240</v>
      </c>
      <c r="D21" s="8" t="s">
        <v>99</v>
      </c>
      <c r="E21" s="8" t="s">
        <v>241</v>
      </c>
    </row>
    <row r="22" spans="1:5" s="10" customFormat="1" ht="12.75">
      <c r="A22" s="7" t="s">
        <v>104</v>
      </c>
      <c r="B22" s="8"/>
      <c r="C22" s="23">
        <f>C23+C160</f>
        <v>2038319.5999999996</v>
      </c>
      <c r="D22" s="23">
        <f>D23+D160</f>
        <v>1364458.6999999997</v>
      </c>
      <c r="E22" s="23">
        <f>E23+E160</f>
        <v>1370082.7999999996</v>
      </c>
    </row>
    <row r="23" spans="1:5" s="10" customFormat="1" ht="12.75">
      <c r="A23" s="12" t="s">
        <v>2</v>
      </c>
      <c r="B23" s="8" t="s">
        <v>3</v>
      </c>
      <c r="C23" s="23">
        <f>C24+C69</f>
        <v>351574</v>
      </c>
      <c r="D23" s="23">
        <f>D24+D69</f>
        <v>343997</v>
      </c>
      <c r="E23" s="23">
        <f>E24+E69</f>
        <v>338488</v>
      </c>
    </row>
    <row r="24" spans="1:5" s="10" customFormat="1" ht="12.75">
      <c r="A24" s="7" t="s">
        <v>4</v>
      </c>
      <c r="B24" s="8"/>
      <c r="C24" s="24">
        <f>C25+C30+C40+C53+C66</f>
        <v>319454</v>
      </c>
      <c r="D24" s="24">
        <f>D25+D30+D40+D53+D66</f>
        <v>312340</v>
      </c>
      <c r="E24" s="24">
        <f>E25+E30+E40+E53+E66</f>
        <v>305755</v>
      </c>
    </row>
    <row r="25" spans="1:5" s="10" customFormat="1" ht="12.75">
      <c r="A25" s="7" t="s">
        <v>5</v>
      </c>
      <c r="B25" s="8" t="s">
        <v>6</v>
      </c>
      <c r="C25" s="57">
        <f>C26+C27+C28+C29</f>
        <v>246881</v>
      </c>
      <c r="D25" s="24">
        <f>D26+D27+D28+D29</f>
        <v>243936</v>
      </c>
      <c r="E25" s="24">
        <f>E26+E27+E28+E29</f>
        <v>241163</v>
      </c>
    </row>
    <row r="26" spans="1:5" s="6" customFormat="1" ht="54.75" customHeight="1">
      <c r="A26" s="51" t="s">
        <v>7</v>
      </c>
      <c r="B26" s="3" t="s">
        <v>8</v>
      </c>
      <c r="C26" s="52">
        <v>244682</v>
      </c>
      <c r="D26" s="25">
        <v>242107</v>
      </c>
      <c r="E26" s="25">
        <v>239360</v>
      </c>
    </row>
    <row r="27" spans="1:5" s="6" customFormat="1" ht="87" customHeight="1">
      <c r="A27" s="51" t="s">
        <v>203</v>
      </c>
      <c r="B27" s="3" t="s">
        <v>9</v>
      </c>
      <c r="C27" s="26">
        <v>4</v>
      </c>
      <c r="D27" s="25">
        <v>100</v>
      </c>
      <c r="E27" s="25">
        <v>100</v>
      </c>
    </row>
    <row r="28" spans="1:5" s="6" customFormat="1" ht="41.25" customHeight="1">
      <c r="A28" s="51" t="s">
        <v>10</v>
      </c>
      <c r="B28" s="3" t="s">
        <v>11</v>
      </c>
      <c r="C28" s="26">
        <v>2194</v>
      </c>
      <c r="D28" s="25">
        <v>1719</v>
      </c>
      <c r="E28" s="25">
        <v>1693</v>
      </c>
    </row>
    <row r="29" spans="1:5" s="6" customFormat="1" ht="66" customHeight="1">
      <c r="A29" s="51" t="s">
        <v>439</v>
      </c>
      <c r="B29" s="3" t="s">
        <v>12</v>
      </c>
      <c r="C29" s="25">
        <v>1</v>
      </c>
      <c r="D29" s="25">
        <v>10</v>
      </c>
      <c r="E29" s="25">
        <v>10</v>
      </c>
    </row>
    <row r="30" spans="1:5" s="10" customFormat="1" ht="26.25">
      <c r="A30" s="104" t="s">
        <v>13</v>
      </c>
      <c r="B30" s="8" t="s">
        <v>14</v>
      </c>
      <c r="C30" s="58">
        <f>C33+C35+C37+C39</f>
        <v>8824</v>
      </c>
      <c r="D30" s="23">
        <f>D33+D35+D37+D39</f>
        <v>10976</v>
      </c>
      <c r="E30" s="23">
        <f>E33+E35+E37+E39</f>
        <v>11057</v>
      </c>
    </row>
    <row r="31" spans="1:5" s="10" customFormat="1" ht="26.25" customHeight="1">
      <c r="A31" s="68" t="s">
        <v>315</v>
      </c>
      <c r="B31" s="71" t="s">
        <v>316</v>
      </c>
      <c r="C31" s="109">
        <f>C32+C34+C36+C38</f>
        <v>8824</v>
      </c>
      <c r="D31" s="109">
        <f>D32+D34+D36+D38</f>
        <v>10976</v>
      </c>
      <c r="E31" s="109">
        <f>E32+E34+E36+E38</f>
        <v>11057</v>
      </c>
    </row>
    <row r="32" spans="1:5" s="10" customFormat="1" ht="52.5">
      <c r="A32" s="68" t="s">
        <v>314</v>
      </c>
      <c r="B32" s="11" t="s">
        <v>313</v>
      </c>
      <c r="C32" s="69">
        <f>C33</f>
        <v>4047</v>
      </c>
      <c r="D32" s="69">
        <f>D33</f>
        <v>5016</v>
      </c>
      <c r="E32" s="69">
        <f>E33</f>
        <v>5053</v>
      </c>
    </row>
    <row r="33" spans="1:5" s="6" customFormat="1" ht="82.5" customHeight="1">
      <c r="A33" s="68" t="s">
        <v>205</v>
      </c>
      <c r="B33" s="11" t="s">
        <v>210</v>
      </c>
      <c r="C33" s="69">
        <v>4047</v>
      </c>
      <c r="D33" s="27">
        <v>5016</v>
      </c>
      <c r="E33" s="27">
        <v>5053</v>
      </c>
    </row>
    <row r="34" spans="1:5" s="6" customFormat="1" ht="82.5" customHeight="1">
      <c r="A34" s="110" t="s">
        <v>318</v>
      </c>
      <c r="B34" s="11" t="s">
        <v>317</v>
      </c>
      <c r="C34" s="69">
        <f>C35</f>
        <v>29</v>
      </c>
      <c r="D34" s="69">
        <f>D35</f>
        <v>22</v>
      </c>
      <c r="E34" s="69">
        <f>E35</f>
        <v>22</v>
      </c>
    </row>
    <row r="35" spans="1:5" s="6" customFormat="1" ht="92.25">
      <c r="A35" s="68" t="s">
        <v>204</v>
      </c>
      <c r="B35" s="11" t="s">
        <v>209</v>
      </c>
      <c r="C35" s="69">
        <v>29</v>
      </c>
      <c r="D35" s="27">
        <v>22</v>
      </c>
      <c r="E35" s="27">
        <v>22</v>
      </c>
    </row>
    <row r="36" spans="1:5" s="6" customFormat="1" ht="59.25" customHeight="1">
      <c r="A36" s="68" t="s">
        <v>320</v>
      </c>
      <c r="B36" s="11" t="s">
        <v>319</v>
      </c>
      <c r="C36" s="69">
        <f>C37</f>
        <v>5446</v>
      </c>
      <c r="D36" s="69">
        <f>D37</f>
        <v>6717</v>
      </c>
      <c r="E36" s="69">
        <f>E37</f>
        <v>6767</v>
      </c>
    </row>
    <row r="37" spans="1:5" s="6" customFormat="1" ht="78.75">
      <c r="A37" s="68" t="s">
        <v>206</v>
      </c>
      <c r="B37" s="11" t="s">
        <v>208</v>
      </c>
      <c r="C37" s="69">
        <v>5446</v>
      </c>
      <c r="D37" s="27">
        <v>6717</v>
      </c>
      <c r="E37" s="27">
        <v>6767</v>
      </c>
    </row>
    <row r="38" spans="1:5" s="6" customFormat="1" ht="60" customHeight="1">
      <c r="A38" s="68" t="s">
        <v>321</v>
      </c>
      <c r="B38" s="11" t="s">
        <v>322</v>
      </c>
      <c r="C38" s="69">
        <f>C39</f>
        <v>-698</v>
      </c>
      <c r="D38" s="69">
        <f>D39</f>
        <v>-779</v>
      </c>
      <c r="E38" s="69">
        <f>E39</f>
        <v>-785</v>
      </c>
    </row>
    <row r="39" spans="1:5" s="6" customFormat="1" ht="78.75">
      <c r="A39" s="68" t="s">
        <v>440</v>
      </c>
      <c r="B39" s="11" t="s">
        <v>207</v>
      </c>
      <c r="C39" s="69">
        <v>-698</v>
      </c>
      <c r="D39" s="27">
        <v>-779</v>
      </c>
      <c r="E39" s="27">
        <v>-785</v>
      </c>
    </row>
    <row r="40" spans="1:5" s="43" customFormat="1" ht="12.75">
      <c r="A40" s="70" t="s">
        <v>15</v>
      </c>
      <c r="B40" s="71" t="s">
        <v>16</v>
      </c>
      <c r="C40" s="109">
        <f>C42+C47+C49+C52</f>
        <v>32693</v>
      </c>
      <c r="D40" s="109">
        <f>D42+D47+D49+D52</f>
        <v>24302</v>
      </c>
      <c r="E40" s="109">
        <f>E42+E47+E49+E52</f>
        <v>20323</v>
      </c>
    </row>
    <row r="41" spans="1:5" s="43" customFormat="1" ht="26.25">
      <c r="A41" s="68" t="s">
        <v>98</v>
      </c>
      <c r="B41" s="11" t="s">
        <v>323</v>
      </c>
      <c r="C41" s="69">
        <f>C42</f>
        <v>14490</v>
      </c>
      <c r="D41" s="69">
        <f>D42</f>
        <v>19340</v>
      </c>
      <c r="E41" s="69">
        <f>E42</f>
        <v>20110</v>
      </c>
    </row>
    <row r="42" spans="1:5" s="38" customFormat="1" ht="24.75" customHeight="1">
      <c r="A42" s="68" t="s">
        <v>98</v>
      </c>
      <c r="B42" s="74" t="s">
        <v>335</v>
      </c>
      <c r="C42" s="69">
        <f>C43+C45</f>
        <v>14490</v>
      </c>
      <c r="D42" s="69">
        <f>D43+D45</f>
        <v>19340</v>
      </c>
      <c r="E42" s="69">
        <f>E43+E45</f>
        <v>20110</v>
      </c>
    </row>
    <row r="43" spans="1:5" s="38" customFormat="1" ht="26.25">
      <c r="A43" s="68" t="s">
        <v>326</v>
      </c>
      <c r="B43" s="74" t="s">
        <v>324</v>
      </c>
      <c r="C43" s="69">
        <f>C44</f>
        <v>12566</v>
      </c>
      <c r="D43" s="69">
        <f>D44</f>
        <v>14312</v>
      </c>
      <c r="E43" s="69">
        <f>E44</f>
        <v>14881</v>
      </c>
    </row>
    <row r="44" spans="1:5" s="38" customFormat="1" ht="27" customHeight="1">
      <c r="A44" s="68" t="s">
        <v>326</v>
      </c>
      <c r="B44" s="74" t="s">
        <v>325</v>
      </c>
      <c r="C44" s="69">
        <v>12566</v>
      </c>
      <c r="D44" s="27">
        <v>14312</v>
      </c>
      <c r="E44" s="27">
        <v>14881</v>
      </c>
    </row>
    <row r="45" spans="1:5" s="38" customFormat="1" ht="27" customHeight="1">
      <c r="A45" s="68" t="s">
        <v>328</v>
      </c>
      <c r="B45" s="74" t="s">
        <v>327</v>
      </c>
      <c r="C45" s="69">
        <f>C46</f>
        <v>1924</v>
      </c>
      <c r="D45" s="69">
        <f>D46</f>
        <v>5028</v>
      </c>
      <c r="E45" s="69">
        <f>E46</f>
        <v>5229</v>
      </c>
    </row>
    <row r="46" spans="1:5" s="38" customFormat="1" ht="49.5" customHeight="1">
      <c r="A46" s="68" t="s">
        <v>330</v>
      </c>
      <c r="B46" s="74" t="s">
        <v>329</v>
      </c>
      <c r="C46" s="69">
        <v>1924</v>
      </c>
      <c r="D46" s="27">
        <v>5028</v>
      </c>
      <c r="E46" s="27">
        <v>5229</v>
      </c>
    </row>
    <row r="47" spans="1:5" s="38" customFormat="1" ht="12.75">
      <c r="A47" s="68" t="s">
        <v>17</v>
      </c>
      <c r="B47" s="11" t="s">
        <v>18</v>
      </c>
      <c r="C47" s="69">
        <f>C48</f>
        <v>17616</v>
      </c>
      <c r="D47" s="69">
        <f>D48</f>
        <v>4750</v>
      </c>
      <c r="E47" s="69">
        <f>E48</f>
        <v>0</v>
      </c>
    </row>
    <row r="48" spans="1:5" s="38" customFormat="1" ht="12.75">
      <c r="A48" s="68" t="s">
        <v>332</v>
      </c>
      <c r="B48" s="11" t="s">
        <v>331</v>
      </c>
      <c r="C48" s="69">
        <v>17616</v>
      </c>
      <c r="D48" s="27">
        <v>4750</v>
      </c>
      <c r="E48" s="27">
        <v>0</v>
      </c>
    </row>
    <row r="49" spans="1:5" s="38" customFormat="1" ht="12.75">
      <c r="A49" s="68" t="s">
        <v>19</v>
      </c>
      <c r="B49" s="11" t="s">
        <v>445</v>
      </c>
      <c r="C49" s="69">
        <f>C50</f>
        <v>0</v>
      </c>
      <c r="D49" s="69">
        <f>D50</f>
        <v>10</v>
      </c>
      <c r="E49" s="69">
        <f>E50</f>
        <v>10</v>
      </c>
    </row>
    <row r="50" spans="1:5" s="38" customFormat="1" ht="12.75">
      <c r="A50" s="68" t="s">
        <v>19</v>
      </c>
      <c r="B50" s="11" t="s">
        <v>446</v>
      </c>
      <c r="C50" s="69">
        <v>0</v>
      </c>
      <c r="D50" s="27">
        <v>10</v>
      </c>
      <c r="E50" s="27">
        <v>10</v>
      </c>
    </row>
    <row r="51" spans="1:5" s="38" customFormat="1" ht="18" customHeight="1">
      <c r="A51" s="68" t="s">
        <v>334</v>
      </c>
      <c r="B51" s="11" t="s">
        <v>333</v>
      </c>
      <c r="C51" s="69">
        <f>C52</f>
        <v>587</v>
      </c>
      <c r="D51" s="69">
        <f>D52</f>
        <v>202</v>
      </c>
      <c r="E51" s="69">
        <f>E52</f>
        <v>203</v>
      </c>
    </row>
    <row r="52" spans="1:5" s="38" customFormat="1" ht="26.25">
      <c r="A52" s="68" t="s">
        <v>20</v>
      </c>
      <c r="B52" s="11" t="s">
        <v>21</v>
      </c>
      <c r="C52" s="26">
        <v>587</v>
      </c>
      <c r="D52" s="25">
        <v>202</v>
      </c>
      <c r="E52" s="25">
        <v>203</v>
      </c>
    </row>
    <row r="53" spans="1:5" s="10" customFormat="1" ht="12.75">
      <c r="A53" s="7" t="s">
        <v>22</v>
      </c>
      <c r="B53" s="8" t="s">
        <v>23</v>
      </c>
      <c r="C53" s="58">
        <f>C54+C56+C59</f>
        <v>23346</v>
      </c>
      <c r="D53" s="23">
        <f>D54+D56+D59</f>
        <v>26916</v>
      </c>
      <c r="E53" s="23">
        <f>E54+E56+E59</f>
        <v>27002</v>
      </c>
    </row>
    <row r="54" spans="1:5" s="6" customFormat="1" ht="12.75">
      <c r="A54" s="68" t="s">
        <v>24</v>
      </c>
      <c r="B54" s="11" t="s">
        <v>25</v>
      </c>
      <c r="C54" s="69">
        <f>C55</f>
        <v>6285</v>
      </c>
      <c r="D54" s="69">
        <f>D55</f>
        <v>4090</v>
      </c>
      <c r="E54" s="69">
        <f>E55</f>
        <v>4120</v>
      </c>
    </row>
    <row r="55" spans="1:5" s="6" customFormat="1" ht="30" customHeight="1">
      <c r="A55" s="68" t="s">
        <v>26</v>
      </c>
      <c r="B55" s="144" t="s">
        <v>27</v>
      </c>
      <c r="C55" s="69">
        <v>6285</v>
      </c>
      <c r="D55" s="27">
        <v>4090</v>
      </c>
      <c r="E55" s="27">
        <v>4120</v>
      </c>
    </row>
    <row r="56" spans="1:5" s="6" customFormat="1" ht="12.75">
      <c r="A56" s="68" t="s">
        <v>28</v>
      </c>
      <c r="B56" s="144" t="s">
        <v>199</v>
      </c>
      <c r="C56" s="69">
        <f>C57+C58</f>
        <v>1515</v>
      </c>
      <c r="D56" s="69">
        <f>D57+D58</f>
        <v>1480</v>
      </c>
      <c r="E56" s="69">
        <f>E57+E58</f>
        <v>1500</v>
      </c>
    </row>
    <row r="57" spans="1:5" s="6" customFormat="1" ht="12.75">
      <c r="A57" s="2" t="s">
        <v>29</v>
      </c>
      <c r="B57" s="72" t="s">
        <v>200</v>
      </c>
      <c r="C57" s="26">
        <v>406</v>
      </c>
      <c r="D57" s="25">
        <v>376</v>
      </c>
      <c r="E57" s="25">
        <v>381</v>
      </c>
    </row>
    <row r="58" spans="1:5" s="6" customFormat="1" ht="12.75">
      <c r="A58" s="2" t="s">
        <v>30</v>
      </c>
      <c r="B58" s="72" t="s">
        <v>201</v>
      </c>
      <c r="C58" s="26">
        <v>1109</v>
      </c>
      <c r="D58" s="25">
        <v>1104</v>
      </c>
      <c r="E58" s="25">
        <v>1119</v>
      </c>
    </row>
    <row r="59" spans="1:5" s="6" customFormat="1" ht="12.75">
      <c r="A59" s="68" t="s">
        <v>31</v>
      </c>
      <c r="B59" s="11" t="s">
        <v>32</v>
      </c>
      <c r="C59" s="69">
        <f>C60+C62</f>
        <v>15546</v>
      </c>
      <c r="D59" s="69">
        <f>D60+D62</f>
        <v>21346</v>
      </c>
      <c r="E59" s="69">
        <f>E60+E62</f>
        <v>21382</v>
      </c>
    </row>
    <row r="60" spans="1:5" s="38" customFormat="1" ht="12.75">
      <c r="A60" s="68" t="s">
        <v>337</v>
      </c>
      <c r="B60" s="11" t="s">
        <v>336</v>
      </c>
      <c r="C60" s="69">
        <f>C61</f>
        <v>12003</v>
      </c>
      <c r="D60" s="69">
        <f>D61</f>
        <v>16451</v>
      </c>
      <c r="E60" s="69">
        <f>E61</f>
        <v>16472</v>
      </c>
    </row>
    <row r="61" spans="1:5" s="38" customFormat="1" ht="26.25">
      <c r="A61" s="2" t="s">
        <v>35</v>
      </c>
      <c r="B61" s="3" t="s">
        <v>36</v>
      </c>
      <c r="C61" s="26">
        <v>12003</v>
      </c>
      <c r="D61" s="25">
        <v>16451</v>
      </c>
      <c r="E61" s="25">
        <v>16472</v>
      </c>
    </row>
    <row r="62" spans="1:5" s="38" customFormat="1" ht="12.75">
      <c r="A62" s="68" t="s">
        <v>339</v>
      </c>
      <c r="B62" s="11" t="s">
        <v>338</v>
      </c>
      <c r="C62" s="69">
        <f>C63</f>
        <v>3543</v>
      </c>
      <c r="D62" s="69">
        <f>D63</f>
        <v>4895</v>
      </c>
      <c r="E62" s="69">
        <f>E63</f>
        <v>4910</v>
      </c>
    </row>
    <row r="63" spans="1:5" s="38" customFormat="1" ht="26.25">
      <c r="A63" s="2" t="s">
        <v>33</v>
      </c>
      <c r="B63" s="3" t="s">
        <v>34</v>
      </c>
      <c r="C63" s="26">
        <v>3543</v>
      </c>
      <c r="D63" s="25">
        <v>4895</v>
      </c>
      <c r="E63" s="25">
        <v>4910</v>
      </c>
    </row>
    <row r="64" spans="1:5" s="43" customFormat="1" ht="12.75">
      <c r="A64" s="70" t="s">
        <v>37</v>
      </c>
      <c r="B64" s="71" t="s">
        <v>38</v>
      </c>
      <c r="C64" s="109">
        <f aca="true" t="shared" si="0" ref="C64:E65">C65</f>
        <v>7710</v>
      </c>
      <c r="D64" s="109">
        <f t="shared" si="0"/>
        <v>6210</v>
      </c>
      <c r="E64" s="109">
        <f t="shared" si="0"/>
        <v>6210</v>
      </c>
    </row>
    <row r="65" spans="1:5" s="38" customFormat="1" ht="31.5" customHeight="1">
      <c r="A65" s="68" t="s">
        <v>341</v>
      </c>
      <c r="B65" s="11" t="s">
        <v>340</v>
      </c>
      <c r="C65" s="69">
        <f t="shared" si="0"/>
        <v>7710</v>
      </c>
      <c r="D65" s="69">
        <f t="shared" si="0"/>
        <v>6210</v>
      </c>
      <c r="E65" s="69">
        <f t="shared" si="0"/>
        <v>6210</v>
      </c>
    </row>
    <row r="66" spans="1:5" s="38" customFormat="1" ht="39">
      <c r="A66" s="2" t="s">
        <v>39</v>
      </c>
      <c r="B66" s="3" t="s">
        <v>40</v>
      </c>
      <c r="C66" s="26">
        <v>7710</v>
      </c>
      <c r="D66" s="25">
        <v>6210</v>
      </c>
      <c r="E66" s="25">
        <v>6210</v>
      </c>
    </row>
    <row r="67" spans="1:5" s="38" customFormat="1" ht="26.25" hidden="1">
      <c r="A67" s="68" t="s">
        <v>41</v>
      </c>
      <c r="B67" s="11" t="s">
        <v>42</v>
      </c>
      <c r="C67" s="69">
        <f>C68</f>
        <v>0</v>
      </c>
      <c r="D67" s="69">
        <f>D68</f>
        <v>0</v>
      </c>
      <c r="E67" s="69">
        <f>E68</f>
        <v>0</v>
      </c>
    </row>
    <row r="68" spans="1:5" s="38" customFormat="1" ht="26.25" hidden="1">
      <c r="A68" s="68" t="s">
        <v>43</v>
      </c>
      <c r="B68" s="11" t="s">
        <v>44</v>
      </c>
      <c r="C68" s="69">
        <v>0</v>
      </c>
      <c r="D68" s="27">
        <v>0</v>
      </c>
      <c r="E68" s="27">
        <v>0</v>
      </c>
    </row>
    <row r="69" spans="1:5" s="43" customFormat="1" ht="26.25" customHeight="1">
      <c r="A69" s="70" t="s">
        <v>45</v>
      </c>
      <c r="B69" s="71"/>
      <c r="C69" s="111">
        <f>C70+C85+C94+C102+C111+C159</f>
        <v>32120</v>
      </c>
      <c r="D69" s="111">
        <f>D70+D85+D94+D102+D111+D159</f>
        <v>31657</v>
      </c>
      <c r="E69" s="111">
        <f>E70+E85+E94+E102+E111+E159</f>
        <v>32733</v>
      </c>
    </row>
    <row r="70" spans="1:5" s="43" customFormat="1" ht="26.25">
      <c r="A70" s="70" t="s">
        <v>46</v>
      </c>
      <c r="B70" s="71" t="s">
        <v>47</v>
      </c>
      <c r="C70" s="109">
        <f>C71+C79+C80</f>
        <v>25023</v>
      </c>
      <c r="D70" s="109">
        <f>D71+D79+D80</f>
        <v>25519</v>
      </c>
      <c r="E70" s="109">
        <f>E71+E79+E80</f>
        <v>26449</v>
      </c>
    </row>
    <row r="71" spans="1:5" s="38" customFormat="1" ht="63" customHeight="1">
      <c r="A71" s="68" t="s">
        <v>211</v>
      </c>
      <c r="B71" s="11" t="s">
        <v>48</v>
      </c>
      <c r="C71" s="69">
        <f>C72+C74+C77</f>
        <v>23121</v>
      </c>
      <c r="D71" s="69">
        <f>D72+D74+D77</f>
        <v>24470</v>
      </c>
      <c r="E71" s="69">
        <f>E72+E74+E77</f>
        <v>25522</v>
      </c>
    </row>
    <row r="72" spans="1:5" s="38" customFormat="1" ht="62.25" customHeight="1">
      <c r="A72" s="68" t="s">
        <v>343</v>
      </c>
      <c r="B72" s="11" t="s">
        <v>342</v>
      </c>
      <c r="C72" s="69">
        <f>C73</f>
        <v>21904</v>
      </c>
      <c r="D72" s="69">
        <f>D73</f>
        <v>23501</v>
      </c>
      <c r="E72" s="69">
        <f>E73</f>
        <v>24511</v>
      </c>
    </row>
    <row r="73" spans="1:5" s="6" customFormat="1" ht="59.25" customHeight="1">
      <c r="A73" s="2" t="s">
        <v>212</v>
      </c>
      <c r="B73" s="3" t="s">
        <v>49</v>
      </c>
      <c r="C73" s="26">
        <v>21904</v>
      </c>
      <c r="D73" s="25">
        <v>23501</v>
      </c>
      <c r="E73" s="25">
        <v>24511</v>
      </c>
    </row>
    <row r="74" spans="1:5" s="38" customFormat="1" ht="59.25" customHeight="1">
      <c r="A74" s="110" t="s">
        <v>345</v>
      </c>
      <c r="B74" s="11" t="s">
        <v>344</v>
      </c>
      <c r="C74" s="69">
        <f>C75</f>
        <v>329</v>
      </c>
      <c r="D74" s="69">
        <f>D75</f>
        <v>129</v>
      </c>
      <c r="E74" s="69">
        <f>E75</f>
        <v>135</v>
      </c>
    </row>
    <row r="75" spans="1:5" s="38" customFormat="1" ht="52.5">
      <c r="A75" s="2" t="s">
        <v>50</v>
      </c>
      <c r="B75" s="3" t="s">
        <v>51</v>
      </c>
      <c r="C75" s="26">
        <v>329</v>
      </c>
      <c r="D75" s="25">
        <v>129</v>
      </c>
      <c r="E75" s="25">
        <v>135</v>
      </c>
    </row>
    <row r="76" spans="1:5" s="38" customFormat="1" ht="52.5" hidden="1">
      <c r="A76" s="68" t="s">
        <v>52</v>
      </c>
      <c r="B76" s="11" t="s">
        <v>53</v>
      </c>
      <c r="C76" s="69">
        <v>0</v>
      </c>
      <c r="D76" s="27">
        <v>0</v>
      </c>
      <c r="E76" s="27">
        <v>0</v>
      </c>
    </row>
    <row r="77" spans="1:5" s="38" customFormat="1" ht="36.75" customHeight="1">
      <c r="A77" s="68" t="s">
        <v>347</v>
      </c>
      <c r="B77" s="11" t="s">
        <v>346</v>
      </c>
      <c r="C77" s="69">
        <f>C78</f>
        <v>888</v>
      </c>
      <c r="D77" s="69">
        <f>D78</f>
        <v>840</v>
      </c>
      <c r="E77" s="69">
        <f>E78</f>
        <v>876</v>
      </c>
    </row>
    <row r="78" spans="1:5" s="6" customFormat="1" ht="26.25">
      <c r="A78" s="2" t="s">
        <v>54</v>
      </c>
      <c r="B78" s="3" t="s">
        <v>55</v>
      </c>
      <c r="C78" s="26">
        <v>888</v>
      </c>
      <c r="D78" s="25">
        <v>840</v>
      </c>
      <c r="E78" s="25">
        <v>876</v>
      </c>
    </row>
    <row r="79" spans="1:5" s="6" customFormat="1" ht="39" hidden="1">
      <c r="A79" s="2" t="s">
        <v>56</v>
      </c>
      <c r="B79" s="3" t="s">
        <v>57</v>
      </c>
      <c r="C79" s="26">
        <v>0</v>
      </c>
      <c r="D79" s="25">
        <v>0</v>
      </c>
      <c r="E79" s="25">
        <v>0</v>
      </c>
    </row>
    <row r="80" spans="1:5" s="6" customFormat="1" ht="72" customHeight="1">
      <c r="A80" s="73" t="s">
        <v>213</v>
      </c>
      <c r="B80" s="3" t="s">
        <v>58</v>
      </c>
      <c r="C80" s="26">
        <f>C81+C83</f>
        <v>1902</v>
      </c>
      <c r="D80" s="26">
        <f>D81+D83</f>
        <v>1049</v>
      </c>
      <c r="E80" s="26">
        <f>E81+E83</f>
        <v>927</v>
      </c>
    </row>
    <row r="81" spans="1:5" s="6" customFormat="1" ht="60" customHeight="1">
      <c r="A81" s="73" t="s">
        <v>441</v>
      </c>
      <c r="B81" s="3" t="s">
        <v>442</v>
      </c>
      <c r="C81" s="26">
        <f>C82</f>
        <v>5</v>
      </c>
      <c r="D81" s="26">
        <f>D82</f>
        <v>0</v>
      </c>
      <c r="E81" s="26">
        <f>E82</f>
        <v>0</v>
      </c>
    </row>
    <row r="82" spans="1:5" s="6" customFormat="1" ht="60" customHeight="1">
      <c r="A82" s="73" t="s">
        <v>443</v>
      </c>
      <c r="B82" s="3" t="s">
        <v>444</v>
      </c>
      <c r="C82" s="26">
        <v>5</v>
      </c>
      <c r="D82" s="26">
        <v>0</v>
      </c>
      <c r="E82" s="26">
        <v>0</v>
      </c>
    </row>
    <row r="83" spans="1:5" s="38" customFormat="1" ht="60" customHeight="1">
      <c r="A83" s="112" t="s">
        <v>349</v>
      </c>
      <c r="B83" s="11" t="s">
        <v>348</v>
      </c>
      <c r="C83" s="69">
        <f>C84</f>
        <v>1897</v>
      </c>
      <c r="D83" s="69">
        <f>D84</f>
        <v>1049</v>
      </c>
      <c r="E83" s="69">
        <f>E84</f>
        <v>927</v>
      </c>
    </row>
    <row r="84" spans="1:5" s="38" customFormat="1" ht="58.5" customHeight="1">
      <c r="A84" s="113" t="s">
        <v>59</v>
      </c>
      <c r="B84" s="11" t="s">
        <v>60</v>
      </c>
      <c r="C84" s="26">
        <v>1897</v>
      </c>
      <c r="D84" s="25">
        <v>1049</v>
      </c>
      <c r="E84" s="25">
        <v>927</v>
      </c>
    </row>
    <row r="85" spans="1:5" s="43" customFormat="1" ht="12.75">
      <c r="A85" s="70" t="s">
        <v>61</v>
      </c>
      <c r="B85" s="71" t="s">
        <v>62</v>
      </c>
      <c r="C85" s="109">
        <f>C86</f>
        <v>2238</v>
      </c>
      <c r="D85" s="109">
        <f>D86</f>
        <v>3065</v>
      </c>
      <c r="E85" s="109">
        <f>E86</f>
        <v>3188</v>
      </c>
    </row>
    <row r="86" spans="1:5" s="38" customFormat="1" ht="12.75">
      <c r="A86" s="68" t="s">
        <v>63</v>
      </c>
      <c r="B86" s="11" t="s">
        <v>64</v>
      </c>
      <c r="C86" s="69">
        <f>C87+C89+C90+C93</f>
        <v>2238</v>
      </c>
      <c r="D86" s="69">
        <f>D87+D89+D90+D93</f>
        <v>3065</v>
      </c>
      <c r="E86" s="69">
        <f>E87+E89+E90+E93</f>
        <v>3188</v>
      </c>
    </row>
    <row r="87" spans="1:5" s="38" customFormat="1" ht="26.25">
      <c r="A87" s="68" t="s">
        <v>65</v>
      </c>
      <c r="B87" s="11" t="s">
        <v>66</v>
      </c>
      <c r="C87" s="26">
        <v>2033</v>
      </c>
      <c r="D87" s="25">
        <v>1816</v>
      </c>
      <c r="E87" s="25">
        <v>1889</v>
      </c>
    </row>
    <row r="88" spans="1:5" s="38" customFormat="1" ht="26.25" hidden="1">
      <c r="A88" s="68" t="s">
        <v>67</v>
      </c>
      <c r="B88" s="11" t="s">
        <v>68</v>
      </c>
      <c r="C88" s="69">
        <v>0</v>
      </c>
      <c r="D88" s="27">
        <v>0</v>
      </c>
      <c r="E88" s="27">
        <v>0</v>
      </c>
    </row>
    <row r="89" spans="1:5" s="38" customFormat="1" ht="12.75">
      <c r="A89" s="68" t="s">
        <v>69</v>
      </c>
      <c r="B89" s="11" t="s">
        <v>70</v>
      </c>
      <c r="C89" s="26">
        <v>101</v>
      </c>
      <c r="D89" s="25">
        <v>519</v>
      </c>
      <c r="E89" s="25">
        <v>540</v>
      </c>
    </row>
    <row r="90" spans="1:5" s="38" customFormat="1" ht="12.75">
      <c r="A90" s="68" t="s">
        <v>71</v>
      </c>
      <c r="B90" s="11" t="s">
        <v>72</v>
      </c>
      <c r="C90" s="69">
        <f>C91+C92</f>
        <v>103</v>
      </c>
      <c r="D90" s="69">
        <f>D91+D92</f>
        <v>730</v>
      </c>
      <c r="E90" s="69">
        <f>E91+E92</f>
        <v>759</v>
      </c>
    </row>
    <row r="91" spans="1:5" s="38" customFormat="1" ht="12.75">
      <c r="A91" s="68" t="s">
        <v>353</v>
      </c>
      <c r="B91" s="11" t="s">
        <v>350</v>
      </c>
      <c r="C91" s="69">
        <v>103</v>
      </c>
      <c r="D91" s="27">
        <v>720</v>
      </c>
      <c r="E91" s="27">
        <v>749</v>
      </c>
    </row>
    <row r="92" spans="1:5" s="38" customFormat="1" ht="12.75">
      <c r="A92" s="68" t="s">
        <v>352</v>
      </c>
      <c r="B92" s="11" t="s">
        <v>351</v>
      </c>
      <c r="C92" s="69">
        <v>0</v>
      </c>
      <c r="D92" s="27">
        <v>10</v>
      </c>
      <c r="E92" s="27">
        <v>10</v>
      </c>
    </row>
    <row r="93" spans="1:5" s="38" customFormat="1" ht="32.25" customHeight="1">
      <c r="A93" s="68" t="s">
        <v>400</v>
      </c>
      <c r="B93" s="11" t="s">
        <v>401</v>
      </c>
      <c r="C93" s="69">
        <v>1</v>
      </c>
      <c r="D93" s="27">
        <v>0</v>
      </c>
      <c r="E93" s="27">
        <v>0</v>
      </c>
    </row>
    <row r="94" spans="1:5" s="43" customFormat="1" ht="16.5" customHeight="1">
      <c r="A94" s="70" t="s">
        <v>312</v>
      </c>
      <c r="B94" s="71" t="s">
        <v>73</v>
      </c>
      <c r="C94" s="114">
        <f>C96+C99</f>
        <v>906</v>
      </c>
      <c r="D94" s="114">
        <f>D96+D99</f>
        <v>1526</v>
      </c>
      <c r="E94" s="114">
        <f>E96+E99</f>
        <v>1527</v>
      </c>
    </row>
    <row r="95" spans="1:5" s="6" customFormat="1" ht="39" hidden="1">
      <c r="A95" s="2" t="s">
        <v>74</v>
      </c>
      <c r="B95" s="3" t="s">
        <v>75</v>
      </c>
      <c r="C95" s="26">
        <v>0</v>
      </c>
      <c r="D95" s="25">
        <v>0</v>
      </c>
      <c r="E95" s="25">
        <v>0</v>
      </c>
    </row>
    <row r="96" spans="1:5" s="38" customFormat="1" ht="12.75">
      <c r="A96" s="68" t="s">
        <v>355</v>
      </c>
      <c r="B96" s="11" t="s">
        <v>354</v>
      </c>
      <c r="C96" s="69">
        <f aca="true" t="shared" si="1" ref="C96:E97">C97</f>
        <v>32</v>
      </c>
      <c r="D96" s="69">
        <f t="shared" si="1"/>
        <v>36</v>
      </c>
      <c r="E96" s="69">
        <f t="shared" si="1"/>
        <v>37</v>
      </c>
    </row>
    <row r="97" spans="1:5" s="38" customFormat="1" ht="12.75">
      <c r="A97" s="68" t="s">
        <v>357</v>
      </c>
      <c r="B97" s="11" t="s">
        <v>356</v>
      </c>
      <c r="C97" s="69">
        <f t="shared" si="1"/>
        <v>32</v>
      </c>
      <c r="D97" s="69">
        <f t="shared" si="1"/>
        <v>36</v>
      </c>
      <c r="E97" s="69">
        <f t="shared" si="1"/>
        <v>37</v>
      </c>
    </row>
    <row r="98" spans="1:5" s="38" customFormat="1" ht="29.25" customHeight="1">
      <c r="A98" s="68" t="s">
        <v>76</v>
      </c>
      <c r="B98" s="11" t="s">
        <v>77</v>
      </c>
      <c r="C98" s="26">
        <v>32</v>
      </c>
      <c r="D98" s="25">
        <v>36</v>
      </c>
      <c r="E98" s="25">
        <v>37</v>
      </c>
    </row>
    <row r="99" spans="1:5" s="38" customFormat="1" ht="24" customHeight="1">
      <c r="A99" s="68" t="s">
        <v>359</v>
      </c>
      <c r="B99" s="11" t="s">
        <v>358</v>
      </c>
      <c r="C99" s="69">
        <f aca="true" t="shared" si="2" ref="C99:E100">C100</f>
        <v>874</v>
      </c>
      <c r="D99" s="69">
        <f t="shared" si="2"/>
        <v>1490</v>
      </c>
      <c r="E99" s="69">
        <f t="shared" si="2"/>
        <v>1490</v>
      </c>
    </row>
    <row r="100" spans="1:5" s="38" customFormat="1" ht="24" customHeight="1">
      <c r="A100" s="68" t="s">
        <v>361</v>
      </c>
      <c r="B100" s="11" t="s">
        <v>360</v>
      </c>
      <c r="C100" s="69">
        <f t="shared" si="2"/>
        <v>874</v>
      </c>
      <c r="D100" s="69">
        <f t="shared" si="2"/>
        <v>1490</v>
      </c>
      <c r="E100" s="69">
        <f t="shared" si="2"/>
        <v>1490</v>
      </c>
    </row>
    <row r="101" spans="1:5" s="38" customFormat="1" ht="12.75">
      <c r="A101" s="68" t="s">
        <v>78</v>
      </c>
      <c r="B101" s="11" t="s">
        <v>79</v>
      </c>
      <c r="C101" s="50">
        <v>874</v>
      </c>
      <c r="D101" s="25">
        <v>1490</v>
      </c>
      <c r="E101" s="25">
        <v>1490</v>
      </c>
    </row>
    <row r="102" spans="1:5" s="43" customFormat="1" ht="12.75">
      <c r="A102" s="70" t="s">
        <v>80</v>
      </c>
      <c r="B102" s="71" t="s">
        <v>81</v>
      </c>
      <c r="C102" s="109">
        <f>C104+C105+C110</f>
        <v>1432</v>
      </c>
      <c r="D102" s="109">
        <f>D104+D105+D110</f>
        <v>636</v>
      </c>
      <c r="E102" s="109">
        <f>E104+E105+E110</f>
        <v>636</v>
      </c>
    </row>
    <row r="103" spans="1:5" s="38" customFormat="1" ht="12.75">
      <c r="A103" s="68" t="s">
        <v>363</v>
      </c>
      <c r="B103" s="11" t="s">
        <v>362</v>
      </c>
      <c r="C103" s="69">
        <f>C104</f>
        <v>54</v>
      </c>
      <c r="D103" s="69">
        <f>D104</f>
        <v>56</v>
      </c>
      <c r="E103" s="69">
        <f>E104</f>
        <v>56</v>
      </c>
    </row>
    <row r="104" spans="1:5" s="38" customFormat="1" ht="12.75">
      <c r="A104" s="68" t="s">
        <v>82</v>
      </c>
      <c r="B104" s="11" t="s">
        <v>83</v>
      </c>
      <c r="C104" s="69">
        <v>54</v>
      </c>
      <c r="D104" s="27">
        <v>56</v>
      </c>
      <c r="E104" s="27">
        <v>56</v>
      </c>
    </row>
    <row r="105" spans="1:5" s="38" customFormat="1" ht="60" customHeight="1">
      <c r="A105" s="68" t="s">
        <v>84</v>
      </c>
      <c r="B105" s="11" t="s">
        <v>85</v>
      </c>
      <c r="C105" s="69">
        <f aca="true" t="shared" si="3" ref="C105:E106">C106</f>
        <v>418</v>
      </c>
      <c r="D105" s="69">
        <f t="shared" si="3"/>
        <v>0</v>
      </c>
      <c r="E105" s="69">
        <f t="shared" si="3"/>
        <v>0</v>
      </c>
    </row>
    <row r="106" spans="1:5" s="38" customFormat="1" ht="66">
      <c r="A106" s="68" t="s">
        <v>214</v>
      </c>
      <c r="B106" s="11" t="s">
        <v>86</v>
      </c>
      <c r="C106" s="69">
        <f t="shared" si="3"/>
        <v>418</v>
      </c>
      <c r="D106" s="69">
        <f t="shared" si="3"/>
        <v>0</v>
      </c>
      <c r="E106" s="69">
        <f t="shared" si="3"/>
        <v>0</v>
      </c>
    </row>
    <row r="107" spans="1:5" s="38" customFormat="1" ht="66">
      <c r="A107" s="68" t="s">
        <v>215</v>
      </c>
      <c r="B107" s="11" t="s">
        <v>87</v>
      </c>
      <c r="C107" s="26">
        <v>418</v>
      </c>
      <c r="D107" s="25">
        <v>0</v>
      </c>
      <c r="E107" s="25">
        <v>0</v>
      </c>
    </row>
    <row r="108" spans="1:5" s="38" customFormat="1" ht="30" customHeight="1">
      <c r="A108" s="68" t="s">
        <v>365</v>
      </c>
      <c r="B108" s="11" t="s">
        <v>364</v>
      </c>
      <c r="C108" s="69">
        <f aca="true" t="shared" si="4" ref="C108:E109">C109</f>
        <v>960</v>
      </c>
      <c r="D108" s="69">
        <f t="shared" si="4"/>
        <v>580</v>
      </c>
      <c r="E108" s="69">
        <f t="shared" si="4"/>
        <v>580</v>
      </c>
    </row>
    <row r="109" spans="1:5" s="38" customFormat="1" ht="30" customHeight="1">
      <c r="A109" s="68" t="s">
        <v>367</v>
      </c>
      <c r="B109" s="11" t="s">
        <v>366</v>
      </c>
      <c r="C109" s="69">
        <f t="shared" si="4"/>
        <v>960</v>
      </c>
      <c r="D109" s="69">
        <f t="shared" si="4"/>
        <v>580</v>
      </c>
      <c r="E109" s="69">
        <f t="shared" si="4"/>
        <v>580</v>
      </c>
    </row>
    <row r="110" spans="1:5" s="38" customFormat="1" ht="26.25">
      <c r="A110" s="68" t="s">
        <v>88</v>
      </c>
      <c r="B110" s="11" t="s">
        <v>89</v>
      </c>
      <c r="C110" s="26">
        <v>960</v>
      </c>
      <c r="D110" s="25">
        <v>580</v>
      </c>
      <c r="E110" s="25">
        <v>580</v>
      </c>
    </row>
    <row r="111" spans="1:5" s="10" customFormat="1" ht="12.75">
      <c r="A111" s="7" t="s">
        <v>90</v>
      </c>
      <c r="B111" s="8" t="s">
        <v>91</v>
      </c>
      <c r="C111" s="58">
        <f>C112+C146+C148+C151</f>
        <v>1777</v>
      </c>
      <c r="D111" s="58">
        <f>D112+D146+D148+D151</f>
        <v>397</v>
      </c>
      <c r="E111" s="58">
        <f>E112+E146+E148+E151</f>
        <v>419</v>
      </c>
    </row>
    <row r="112" spans="1:5" s="6" customFormat="1" ht="26.25">
      <c r="A112" s="2" t="s">
        <v>218</v>
      </c>
      <c r="B112" s="3" t="s">
        <v>219</v>
      </c>
      <c r="C112" s="26">
        <f>C113+C116+C124+C128+C130+C132+C134+C138+C140+C143</f>
        <v>188</v>
      </c>
      <c r="D112" s="26">
        <f>D113+D116+D124+D128+D130+D132+D134+D138+D140+D143</f>
        <v>230</v>
      </c>
      <c r="E112" s="26">
        <f>E113+E116+E124+E128+E130+E132+E134+E138+E140+E143</f>
        <v>250</v>
      </c>
    </row>
    <row r="113" spans="1:5" s="38" customFormat="1" ht="43.5" customHeight="1">
      <c r="A113" s="115" t="s">
        <v>369</v>
      </c>
      <c r="B113" s="11" t="s">
        <v>368</v>
      </c>
      <c r="C113" s="69">
        <f>C114</f>
        <v>7</v>
      </c>
      <c r="D113" s="69">
        <f>D114</f>
        <v>0</v>
      </c>
      <c r="E113" s="69">
        <f>E114</f>
        <v>0</v>
      </c>
    </row>
    <row r="114" spans="1:5" s="38" customFormat="1" ht="52.5">
      <c r="A114" s="116" t="s">
        <v>220</v>
      </c>
      <c r="B114" s="117" t="s">
        <v>221</v>
      </c>
      <c r="C114" s="26">
        <v>7</v>
      </c>
      <c r="D114" s="25">
        <v>0</v>
      </c>
      <c r="E114" s="25">
        <v>0</v>
      </c>
    </row>
    <row r="115" spans="1:5" s="38" customFormat="1" ht="12.75" hidden="1">
      <c r="A115" s="118"/>
      <c r="B115" s="119"/>
      <c r="C115" s="69"/>
      <c r="D115" s="27"/>
      <c r="E115" s="27"/>
    </row>
    <row r="116" spans="1:5" s="38" customFormat="1" ht="63" customHeight="1">
      <c r="A116" s="118" t="s">
        <v>371</v>
      </c>
      <c r="B116" s="119" t="s">
        <v>370</v>
      </c>
      <c r="C116" s="69">
        <f>C117+C123</f>
        <v>14</v>
      </c>
      <c r="D116" s="69">
        <f>D117+D123</f>
        <v>32</v>
      </c>
      <c r="E116" s="69">
        <f>E117+E123</f>
        <v>33</v>
      </c>
    </row>
    <row r="117" spans="1:5" s="38" customFormat="1" ht="66">
      <c r="A117" s="116" t="s">
        <v>222</v>
      </c>
      <c r="B117" s="117" t="s">
        <v>223</v>
      </c>
      <c r="C117" s="26">
        <v>14</v>
      </c>
      <c r="D117" s="26">
        <v>0</v>
      </c>
      <c r="E117" s="26">
        <v>0</v>
      </c>
    </row>
    <row r="118" spans="1:5" s="6" customFormat="1" ht="12.75" customHeight="1" hidden="1">
      <c r="A118" s="76"/>
      <c r="B118" s="3"/>
      <c r="C118" s="26"/>
      <c r="D118" s="25"/>
      <c r="E118" s="25"/>
    </row>
    <row r="119" spans="1:5" s="6" customFormat="1" ht="12.75" hidden="1">
      <c r="A119" s="77"/>
      <c r="B119" s="3"/>
      <c r="C119" s="26"/>
      <c r="D119" s="25"/>
      <c r="E119" s="25"/>
    </row>
    <row r="120" spans="1:5" s="6" customFormat="1" ht="12.75" hidden="1">
      <c r="A120" s="77"/>
      <c r="B120" s="3"/>
      <c r="C120" s="26"/>
      <c r="D120" s="25"/>
      <c r="E120" s="25"/>
    </row>
    <row r="121" spans="1:5" s="6" customFormat="1" ht="12.75" hidden="1">
      <c r="A121" s="77"/>
      <c r="B121" s="3"/>
      <c r="C121" s="26"/>
      <c r="D121" s="25"/>
      <c r="E121" s="25"/>
    </row>
    <row r="122" spans="1:5" s="6" customFormat="1" ht="12.75" hidden="1">
      <c r="A122" s="77"/>
      <c r="B122" s="3"/>
      <c r="C122" s="26"/>
      <c r="D122" s="25"/>
      <c r="E122" s="25"/>
    </row>
    <row r="123" spans="1:5" s="38" customFormat="1" ht="78.75" customHeight="1">
      <c r="A123" s="120" t="s">
        <v>402</v>
      </c>
      <c r="B123" s="117" t="s">
        <v>224</v>
      </c>
      <c r="C123" s="69">
        <v>0</v>
      </c>
      <c r="D123" s="27">
        <v>32</v>
      </c>
      <c r="E123" s="27">
        <v>33</v>
      </c>
    </row>
    <row r="124" spans="1:5" s="38" customFormat="1" ht="48" customHeight="1">
      <c r="A124" s="121" t="s">
        <v>373</v>
      </c>
      <c r="B124" s="11" t="s">
        <v>372</v>
      </c>
      <c r="C124" s="69">
        <f>C125+C127</f>
        <v>7</v>
      </c>
      <c r="D124" s="69">
        <f>D125+D127</f>
        <v>55</v>
      </c>
      <c r="E124" s="69">
        <f>E125+E127</f>
        <v>60</v>
      </c>
    </row>
    <row r="125" spans="1:5" s="38" customFormat="1" ht="52.5">
      <c r="A125" s="122" t="s">
        <v>225</v>
      </c>
      <c r="B125" s="117" t="s">
        <v>226</v>
      </c>
      <c r="C125" s="69">
        <v>7</v>
      </c>
      <c r="D125" s="69">
        <v>0</v>
      </c>
      <c r="E125" s="69">
        <v>0</v>
      </c>
    </row>
    <row r="126" spans="1:5" s="38" customFormat="1" ht="12.75" hidden="1">
      <c r="A126" s="123"/>
      <c r="B126" s="119"/>
      <c r="C126" s="69"/>
      <c r="D126" s="27"/>
      <c r="E126" s="27"/>
    </row>
    <row r="127" spans="1:5" s="38" customFormat="1" ht="68.25" customHeight="1">
      <c r="A127" s="123" t="s">
        <v>403</v>
      </c>
      <c r="B127" s="117" t="s">
        <v>227</v>
      </c>
      <c r="C127" s="69">
        <v>0</v>
      </c>
      <c r="D127" s="27">
        <v>55</v>
      </c>
      <c r="E127" s="27">
        <v>60</v>
      </c>
    </row>
    <row r="128" spans="1:5" s="38" customFormat="1" ht="52.5" customHeight="1">
      <c r="A128" s="123" t="s">
        <v>404</v>
      </c>
      <c r="B128" s="117" t="s">
        <v>405</v>
      </c>
      <c r="C128" s="69">
        <f>C129</f>
        <v>0</v>
      </c>
      <c r="D128" s="69">
        <f>D129</f>
        <v>26</v>
      </c>
      <c r="E128" s="69">
        <f>E129</f>
        <v>27</v>
      </c>
    </row>
    <row r="129" spans="1:5" s="38" customFormat="1" ht="68.25" customHeight="1">
      <c r="A129" s="124" t="s">
        <v>406</v>
      </c>
      <c r="B129" s="117" t="s">
        <v>228</v>
      </c>
      <c r="C129" s="69">
        <v>0</v>
      </c>
      <c r="D129" s="27">
        <v>26</v>
      </c>
      <c r="E129" s="27">
        <v>27</v>
      </c>
    </row>
    <row r="130" spans="1:5" s="38" customFormat="1" ht="44.25" customHeight="1">
      <c r="A130" s="124" t="s">
        <v>429</v>
      </c>
      <c r="B130" s="117" t="s">
        <v>428</v>
      </c>
      <c r="C130" s="69">
        <f>C131</f>
        <v>2</v>
      </c>
      <c r="D130" s="69">
        <f>D131</f>
        <v>0</v>
      </c>
      <c r="E130" s="69">
        <f>E131</f>
        <v>0</v>
      </c>
    </row>
    <row r="131" spans="1:5" s="38" customFormat="1" ht="57.75" customHeight="1">
      <c r="A131" s="125" t="s">
        <v>427</v>
      </c>
      <c r="B131" s="11" t="s">
        <v>426</v>
      </c>
      <c r="C131" s="69">
        <v>2</v>
      </c>
      <c r="D131" s="27">
        <v>0</v>
      </c>
      <c r="E131" s="27">
        <v>0</v>
      </c>
    </row>
    <row r="132" spans="1:5" s="38" customFormat="1" ht="61.5" customHeight="1">
      <c r="A132" s="68" t="s">
        <v>375</v>
      </c>
      <c r="B132" s="11" t="s">
        <v>374</v>
      </c>
      <c r="C132" s="69">
        <f>C133</f>
        <v>10</v>
      </c>
      <c r="D132" s="69">
        <f>D133</f>
        <v>0</v>
      </c>
      <c r="E132" s="69">
        <f>E133</f>
        <v>5</v>
      </c>
    </row>
    <row r="133" spans="1:5" s="38" customFormat="1" ht="65.25" customHeight="1">
      <c r="A133" s="110" t="s">
        <v>377</v>
      </c>
      <c r="B133" s="11" t="s">
        <v>376</v>
      </c>
      <c r="C133" s="69">
        <v>10</v>
      </c>
      <c r="D133" s="27">
        <v>0</v>
      </c>
      <c r="E133" s="27">
        <v>5</v>
      </c>
    </row>
    <row r="134" spans="1:5" s="38" customFormat="1" ht="52.5">
      <c r="A134" s="110" t="s">
        <v>379</v>
      </c>
      <c r="B134" s="11" t="s">
        <v>378</v>
      </c>
      <c r="C134" s="69">
        <f>C136+C137</f>
        <v>19</v>
      </c>
      <c r="D134" s="69">
        <f>D136+D137</f>
        <v>55</v>
      </c>
      <c r="E134" s="69">
        <f>E136+E137</f>
        <v>60</v>
      </c>
    </row>
    <row r="135" spans="1:5" s="38" customFormat="1" ht="78.75" hidden="1">
      <c r="A135" s="126" t="s">
        <v>229</v>
      </c>
      <c r="B135" s="117" t="s">
        <v>230</v>
      </c>
      <c r="C135" s="69">
        <v>12</v>
      </c>
      <c r="D135" s="27">
        <v>0</v>
      </c>
      <c r="E135" s="27">
        <v>0</v>
      </c>
    </row>
    <row r="136" spans="1:5" s="129" customFormat="1" ht="78.75" customHeight="1">
      <c r="A136" s="127" t="s">
        <v>229</v>
      </c>
      <c r="B136" s="128" t="s">
        <v>230</v>
      </c>
      <c r="C136" s="69">
        <v>19</v>
      </c>
      <c r="D136" s="27">
        <v>0</v>
      </c>
      <c r="E136" s="27">
        <v>0</v>
      </c>
    </row>
    <row r="137" spans="1:5" s="129" customFormat="1" ht="54" customHeight="1">
      <c r="A137" s="131" t="s">
        <v>231</v>
      </c>
      <c r="B137" s="128" t="s">
        <v>232</v>
      </c>
      <c r="C137" s="42">
        <v>0</v>
      </c>
      <c r="D137" s="130">
        <v>55</v>
      </c>
      <c r="E137" s="130">
        <v>60</v>
      </c>
    </row>
    <row r="138" spans="1:5" s="129" customFormat="1" ht="48" customHeight="1">
      <c r="A138" s="134" t="s">
        <v>410</v>
      </c>
      <c r="B138" s="128" t="s">
        <v>409</v>
      </c>
      <c r="C138" s="42">
        <f>C139</f>
        <v>2</v>
      </c>
      <c r="D138" s="42">
        <f>D139</f>
        <v>0</v>
      </c>
      <c r="E138" s="42">
        <f>E139</f>
        <v>0</v>
      </c>
    </row>
    <row r="139" spans="1:5" s="133" customFormat="1" ht="63.75" customHeight="1">
      <c r="A139" s="132" t="s">
        <v>408</v>
      </c>
      <c r="B139" s="128" t="s">
        <v>407</v>
      </c>
      <c r="C139" s="42">
        <v>2</v>
      </c>
      <c r="D139" s="130">
        <v>0</v>
      </c>
      <c r="E139" s="130">
        <v>0</v>
      </c>
    </row>
    <row r="140" spans="1:5" s="38" customFormat="1" ht="39">
      <c r="A140" s="134" t="s">
        <v>381</v>
      </c>
      <c r="B140" s="128" t="s">
        <v>380</v>
      </c>
      <c r="C140" s="42">
        <f>C141+C142</f>
        <v>18</v>
      </c>
      <c r="D140" s="42">
        <f>D141+D142</f>
        <v>20</v>
      </c>
      <c r="E140" s="42">
        <f>E141+E142</f>
        <v>25</v>
      </c>
    </row>
    <row r="141" spans="1:5" s="38" customFormat="1" ht="52.5">
      <c r="A141" s="122" t="s">
        <v>233</v>
      </c>
      <c r="B141" s="117" t="s">
        <v>238</v>
      </c>
      <c r="C141" s="69">
        <v>18</v>
      </c>
      <c r="D141" s="27">
        <v>10</v>
      </c>
      <c r="E141" s="27">
        <v>15</v>
      </c>
    </row>
    <row r="142" spans="1:5" s="38" customFormat="1" ht="60" customHeight="1">
      <c r="A142" s="122" t="s">
        <v>234</v>
      </c>
      <c r="B142" s="117" t="s">
        <v>235</v>
      </c>
      <c r="C142" s="69">
        <v>0</v>
      </c>
      <c r="D142" s="27">
        <v>10</v>
      </c>
      <c r="E142" s="27">
        <v>10</v>
      </c>
    </row>
    <row r="143" spans="1:5" s="38" customFormat="1" ht="52.5">
      <c r="A143" s="135" t="s">
        <v>383</v>
      </c>
      <c r="B143" s="117" t="s">
        <v>382</v>
      </c>
      <c r="C143" s="69">
        <f>C144+C145</f>
        <v>109</v>
      </c>
      <c r="D143" s="69">
        <f>D144+D145</f>
        <v>42</v>
      </c>
      <c r="E143" s="69">
        <f>E144+E145</f>
        <v>40</v>
      </c>
    </row>
    <row r="144" spans="1:5" s="129" customFormat="1" ht="64.5" customHeight="1">
      <c r="A144" s="100" t="s">
        <v>236</v>
      </c>
      <c r="B144" s="117" t="s">
        <v>239</v>
      </c>
      <c r="C144" s="69">
        <v>109</v>
      </c>
      <c r="D144" s="69">
        <v>10</v>
      </c>
      <c r="E144" s="69">
        <v>10</v>
      </c>
    </row>
    <row r="145" spans="1:5" s="133" customFormat="1" ht="28.5" customHeight="1">
      <c r="A145" s="136" t="s">
        <v>411</v>
      </c>
      <c r="B145" s="137" t="s">
        <v>237</v>
      </c>
      <c r="C145" s="42">
        <v>0</v>
      </c>
      <c r="D145" s="42">
        <v>32</v>
      </c>
      <c r="E145" s="42">
        <v>30</v>
      </c>
    </row>
    <row r="146" spans="1:5" s="38" customFormat="1" ht="26.25">
      <c r="A146" s="99" t="s">
        <v>385</v>
      </c>
      <c r="B146" s="128" t="s">
        <v>384</v>
      </c>
      <c r="C146" s="42">
        <f>C147</f>
        <v>96</v>
      </c>
      <c r="D146" s="42">
        <f>D147</f>
        <v>137</v>
      </c>
      <c r="E146" s="42">
        <f>E147</f>
        <v>139</v>
      </c>
    </row>
    <row r="147" spans="1:5" s="38" customFormat="1" ht="48" customHeight="1">
      <c r="A147" s="138" t="s">
        <v>245</v>
      </c>
      <c r="B147" s="117" t="s">
        <v>244</v>
      </c>
      <c r="C147" s="69">
        <v>96</v>
      </c>
      <c r="D147" s="27">
        <v>137</v>
      </c>
      <c r="E147" s="27">
        <v>139</v>
      </c>
    </row>
    <row r="148" spans="1:5" s="38" customFormat="1" ht="82.5" customHeight="1">
      <c r="A148" s="139" t="s">
        <v>387</v>
      </c>
      <c r="B148" s="117" t="s">
        <v>386</v>
      </c>
      <c r="C148" s="69">
        <f aca="true" t="shared" si="5" ref="C148:E149">C149</f>
        <v>517</v>
      </c>
      <c r="D148" s="69">
        <f t="shared" si="5"/>
        <v>0</v>
      </c>
      <c r="E148" s="69">
        <f t="shared" si="5"/>
        <v>0</v>
      </c>
    </row>
    <row r="149" spans="1:5" s="38" customFormat="1" ht="78" customHeight="1">
      <c r="A149" s="139" t="s">
        <v>389</v>
      </c>
      <c r="B149" s="117" t="s">
        <v>388</v>
      </c>
      <c r="C149" s="69">
        <f t="shared" si="5"/>
        <v>517</v>
      </c>
      <c r="D149" s="69">
        <f t="shared" si="5"/>
        <v>0</v>
      </c>
      <c r="E149" s="69">
        <f t="shared" si="5"/>
        <v>0</v>
      </c>
    </row>
    <row r="150" spans="1:5" s="38" customFormat="1" ht="52.5">
      <c r="A150" s="139" t="s">
        <v>391</v>
      </c>
      <c r="B150" s="117" t="s">
        <v>390</v>
      </c>
      <c r="C150" s="69">
        <v>517</v>
      </c>
      <c r="D150" s="27">
        <v>0</v>
      </c>
      <c r="E150" s="27">
        <v>0</v>
      </c>
    </row>
    <row r="151" spans="1:5" s="38" customFormat="1" ht="33" customHeight="1">
      <c r="A151" s="138" t="s">
        <v>247</v>
      </c>
      <c r="B151" s="117" t="s">
        <v>246</v>
      </c>
      <c r="C151" s="69">
        <f>C152+C154</f>
        <v>976</v>
      </c>
      <c r="D151" s="69">
        <f>D152+D154</f>
        <v>30</v>
      </c>
      <c r="E151" s="69">
        <f>E152+E154</f>
        <v>30</v>
      </c>
    </row>
    <row r="152" spans="1:5" s="38" customFormat="1" ht="66">
      <c r="A152" s="139" t="s">
        <v>393</v>
      </c>
      <c r="B152" s="117" t="s">
        <v>392</v>
      </c>
      <c r="C152" s="69">
        <f>C153</f>
        <v>0</v>
      </c>
      <c r="D152" s="69">
        <f>D153</f>
        <v>30</v>
      </c>
      <c r="E152" s="69">
        <f>E153</f>
        <v>30</v>
      </c>
    </row>
    <row r="153" spans="1:5" s="38" customFormat="1" ht="37.5" customHeight="1">
      <c r="A153" s="140" t="s">
        <v>243</v>
      </c>
      <c r="B153" s="117" t="s">
        <v>242</v>
      </c>
      <c r="C153" s="26">
        <v>0</v>
      </c>
      <c r="D153" s="25">
        <v>30</v>
      </c>
      <c r="E153" s="25">
        <v>30</v>
      </c>
    </row>
    <row r="154" spans="1:5" s="38" customFormat="1" ht="53.25" customHeight="1">
      <c r="A154" s="105" t="s">
        <v>395</v>
      </c>
      <c r="B154" s="117" t="s">
        <v>394</v>
      </c>
      <c r="C154" s="69">
        <f>C155+C156</f>
        <v>976</v>
      </c>
      <c r="D154" s="69">
        <f>D155+D156</f>
        <v>0</v>
      </c>
      <c r="E154" s="69">
        <f>E155+E156</f>
        <v>0</v>
      </c>
    </row>
    <row r="155" spans="1:5" s="38" customFormat="1" ht="53.25" customHeight="1">
      <c r="A155" s="105" t="s">
        <v>396</v>
      </c>
      <c r="B155" s="117" t="s">
        <v>248</v>
      </c>
      <c r="C155" s="69">
        <v>946</v>
      </c>
      <c r="D155" s="27">
        <v>0</v>
      </c>
      <c r="E155" s="27">
        <v>0</v>
      </c>
    </row>
    <row r="156" spans="1:5" s="43" customFormat="1" ht="52.5">
      <c r="A156" s="105" t="s">
        <v>398</v>
      </c>
      <c r="B156" s="117" t="s">
        <v>397</v>
      </c>
      <c r="C156" s="69">
        <v>30</v>
      </c>
      <c r="D156" s="27">
        <v>0</v>
      </c>
      <c r="E156" s="27">
        <v>0</v>
      </c>
    </row>
    <row r="157" spans="1:5" s="6" customFormat="1" ht="12.75" hidden="1">
      <c r="A157" s="7" t="s">
        <v>92</v>
      </c>
      <c r="B157" s="8" t="s">
        <v>93</v>
      </c>
      <c r="C157" s="58">
        <f aca="true" t="shared" si="6" ref="C157:E158">C158</f>
        <v>744</v>
      </c>
      <c r="D157" s="58">
        <f t="shared" si="6"/>
        <v>514</v>
      </c>
      <c r="E157" s="58">
        <f t="shared" si="6"/>
        <v>514</v>
      </c>
    </row>
    <row r="158" spans="1:5" s="38" customFormat="1" ht="12.75">
      <c r="A158" s="68" t="s">
        <v>92</v>
      </c>
      <c r="B158" s="11" t="s">
        <v>399</v>
      </c>
      <c r="C158" s="69">
        <f t="shared" si="6"/>
        <v>744</v>
      </c>
      <c r="D158" s="69">
        <f t="shared" si="6"/>
        <v>514</v>
      </c>
      <c r="E158" s="69">
        <f t="shared" si="6"/>
        <v>514</v>
      </c>
    </row>
    <row r="159" spans="1:5" s="43" customFormat="1" ht="12.75">
      <c r="A159" s="2" t="s">
        <v>94</v>
      </c>
      <c r="B159" s="3" t="s">
        <v>95</v>
      </c>
      <c r="C159" s="26">
        <v>744</v>
      </c>
      <c r="D159" s="25">
        <v>514</v>
      </c>
      <c r="E159" s="25">
        <v>514</v>
      </c>
    </row>
    <row r="160" spans="1:5" s="6" customFormat="1" ht="12.75">
      <c r="A160" s="22" t="s">
        <v>105</v>
      </c>
      <c r="B160" s="71" t="s">
        <v>96</v>
      </c>
      <c r="C160" s="32">
        <f>C161+C270</f>
        <v>1686745.5999999996</v>
      </c>
      <c r="D160" s="32">
        <f>D161+D270</f>
        <v>1020461.6999999997</v>
      </c>
      <c r="E160" s="32">
        <f>E161+E270</f>
        <v>1031594.7999999996</v>
      </c>
    </row>
    <row r="161" spans="1:5" s="6" customFormat="1" ht="26.25">
      <c r="A161" s="13" t="s">
        <v>106</v>
      </c>
      <c r="B161" s="8" t="s">
        <v>97</v>
      </c>
      <c r="C161" s="29">
        <f>C162+C167+C202+C261</f>
        <v>1678997.3999999997</v>
      </c>
      <c r="D161" s="29">
        <f>D162+D167+D202+D261</f>
        <v>1019811.6999999997</v>
      </c>
      <c r="E161" s="29">
        <f>E162+E167+E202+E261</f>
        <v>1031294.7999999996</v>
      </c>
    </row>
    <row r="162" spans="1:5" s="6" customFormat="1" ht="12.75">
      <c r="A162" s="13" t="s">
        <v>193</v>
      </c>
      <c r="B162" s="8" t="s">
        <v>194</v>
      </c>
      <c r="C162" s="29">
        <f>C163+C165</f>
        <v>700265</v>
      </c>
      <c r="D162" s="29">
        <f>D163+D165</f>
        <v>199635</v>
      </c>
      <c r="E162" s="29">
        <f>E163+E165</f>
        <v>163946</v>
      </c>
    </row>
    <row r="163" spans="1:5" s="6" customFormat="1" ht="32.25" customHeight="1">
      <c r="A163" s="13" t="s">
        <v>156</v>
      </c>
      <c r="B163" s="8" t="s">
        <v>157</v>
      </c>
      <c r="C163" s="29">
        <f>C164</f>
        <v>464965</v>
      </c>
      <c r="D163" s="29">
        <f>D164</f>
        <v>199635</v>
      </c>
      <c r="E163" s="29">
        <f>E164</f>
        <v>163946</v>
      </c>
    </row>
    <row r="164" spans="1:5" s="6" customFormat="1" ht="32.25" customHeight="1">
      <c r="A164" s="14" t="s">
        <v>295</v>
      </c>
      <c r="B164" s="3" t="s">
        <v>140</v>
      </c>
      <c r="C164" s="53">
        <v>464965</v>
      </c>
      <c r="D164" s="30">
        <v>199635</v>
      </c>
      <c r="E164" s="30">
        <v>163946</v>
      </c>
    </row>
    <row r="165" spans="1:5" s="6" customFormat="1" ht="32.25" customHeight="1">
      <c r="A165" s="13" t="s">
        <v>414</v>
      </c>
      <c r="B165" s="8" t="s">
        <v>412</v>
      </c>
      <c r="C165" s="60">
        <f>C166</f>
        <v>235300</v>
      </c>
      <c r="D165" s="60">
        <f>D166</f>
        <v>0</v>
      </c>
      <c r="E165" s="60">
        <f>E166</f>
        <v>0</v>
      </c>
    </row>
    <row r="166" spans="1:5" s="10" customFormat="1" ht="26.25">
      <c r="A166" s="14" t="s">
        <v>415</v>
      </c>
      <c r="B166" s="3" t="s">
        <v>413</v>
      </c>
      <c r="C166" s="53">
        <f>33000+202300</f>
        <v>235300</v>
      </c>
      <c r="D166" s="30">
        <v>0</v>
      </c>
      <c r="E166" s="30">
        <v>0</v>
      </c>
    </row>
    <row r="167" spans="1:5" s="10" customFormat="1" ht="36" customHeight="1">
      <c r="A167" s="13" t="s">
        <v>159</v>
      </c>
      <c r="B167" s="8" t="s">
        <v>158</v>
      </c>
      <c r="C167" s="29">
        <f>C168+C170+C172+C174+C176+C178+C180+C182+C184+C186+C188</f>
        <v>259838.09999999995</v>
      </c>
      <c r="D167" s="29">
        <f>D168+D170+D172+D174+D176+D178+D180+D182+D184+D186+D188</f>
        <v>100365.70000000001</v>
      </c>
      <c r="E167" s="29">
        <f>E168+E170+E172+E174+E176+E178+E180+E182+E184+E186+E188</f>
        <v>93208.79999999999</v>
      </c>
    </row>
    <row r="168" spans="1:5" s="6" customFormat="1" ht="52.5">
      <c r="A168" s="13" t="s">
        <v>161</v>
      </c>
      <c r="B168" s="8" t="s">
        <v>162</v>
      </c>
      <c r="C168" s="60">
        <f>C169</f>
        <v>30500</v>
      </c>
      <c r="D168" s="29">
        <f>D169</f>
        <v>15000</v>
      </c>
      <c r="E168" s="29">
        <f>E169</f>
        <v>30000</v>
      </c>
    </row>
    <row r="169" spans="1:5" s="6" customFormat="1" ht="60" customHeight="1">
      <c r="A169" s="35" t="s">
        <v>160</v>
      </c>
      <c r="B169" s="3" t="s">
        <v>163</v>
      </c>
      <c r="C169" s="30">
        <f>30000+500</f>
        <v>30500</v>
      </c>
      <c r="D169" s="30">
        <v>15000</v>
      </c>
      <c r="E169" s="30">
        <v>30000</v>
      </c>
    </row>
    <row r="170" spans="1:5" s="6" customFormat="1" ht="83.25" customHeight="1">
      <c r="A170" s="85" t="s">
        <v>272</v>
      </c>
      <c r="B170" s="61" t="s">
        <v>271</v>
      </c>
      <c r="C170" s="29">
        <f>C171</f>
        <v>108043.4</v>
      </c>
      <c r="D170" s="29">
        <f>D171</f>
        <v>45609.8</v>
      </c>
      <c r="E170" s="29">
        <f>E171</f>
        <v>0</v>
      </c>
    </row>
    <row r="171" spans="1:5" s="10" customFormat="1" ht="87" customHeight="1">
      <c r="A171" s="79" t="s">
        <v>270</v>
      </c>
      <c r="B171" s="39" t="s">
        <v>269</v>
      </c>
      <c r="C171" s="30">
        <f>70376.9+37666.5</f>
        <v>108043.4</v>
      </c>
      <c r="D171" s="30">
        <v>45609.8</v>
      </c>
      <c r="E171" s="30">
        <v>0</v>
      </c>
    </row>
    <row r="172" spans="1:5" s="6" customFormat="1" ht="66" customHeight="1">
      <c r="A172" s="90" t="s">
        <v>276</v>
      </c>
      <c r="B172" s="28" t="s">
        <v>275</v>
      </c>
      <c r="C172" s="29">
        <f>C173</f>
        <v>10637.1</v>
      </c>
      <c r="D172" s="29">
        <f>D173</f>
        <v>8687.6</v>
      </c>
      <c r="E172" s="29">
        <f>E173</f>
        <v>27919.4</v>
      </c>
    </row>
    <row r="173" spans="1:5" s="6" customFormat="1" ht="54" customHeight="1">
      <c r="A173" s="79" t="s">
        <v>274</v>
      </c>
      <c r="B173" s="39" t="s">
        <v>273</v>
      </c>
      <c r="C173" s="30">
        <f>9152.4+1484.7</f>
        <v>10637.1</v>
      </c>
      <c r="D173" s="30">
        <v>8687.6</v>
      </c>
      <c r="E173" s="30">
        <v>27919.4</v>
      </c>
    </row>
    <row r="174" spans="1:5" s="6" customFormat="1" ht="29.25" customHeight="1">
      <c r="A174" s="90" t="s">
        <v>268</v>
      </c>
      <c r="B174" s="28" t="s">
        <v>267</v>
      </c>
      <c r="C174" s="29">
        <f>C175</f>
        <v>1401.3</v>
      </c>
      <c r="D174" s="29">
        <f>D175</f>
        <v>0</v>
      </c>
      <c r="E174" s="29">
        <f>E175</f>
        <v>0</v>
      </c>
    </row>
    <row r="175" spans="1:5" s="10" customFormat="1" ht="33" customHeight="1">
      <c r="A175" s="79" t="s">
        <v>265</v>
      </c>
      <c r="B175" s="39" t="s">
        <v>266</v>
      </c>
      <c r="C175" s="30">
        <v>1401.3</v>
      </c>
      <c r="D175" s="30">
        <v>0</v>
      </c>
      <c r="E175" s="30">
        <v>0</v>
      </c>
    </row>
    <row r="176" spans="1:5" s="6" customFormat="1" ht="32.25" customHeight="1">
      <c r="A176" s="90" t="s">
        <v>280</v>
      </c>
      <c r="B176" s="33" t="s">
        <v>279</v>
      </c>
      <c r="C176" s="29">
        <f>C177</f>
        <v>0</v>
      </c>
      <c r="D176" s="29">
        <f>D177</f>
        <v>6761</v>
      </c>
      <c r="E176" s="29">
        <f>E177</f>
        <v>3096</v>
      </c>
    </row>
    <row r="177" spans="1:5" s="10" customFormat="1" ht="32.25" customHeight="1">
      <c r="A177" s="79" t="s">
        <v>278</v>
      </c>
      <c r="B177" s="54" t="s">
        <v>277</v>
      </c>
      <c r="C177" s="30">
        <v>0</v>
      </c>
      <c r="D177" s="30">
        <v>6761</v>
      </c>
      <c r="E177" s="30">
        <v>3096</v>
      </c>
    </row>
    <row r="178" spans="1:5" s="6" customFormat="1" ht="32.25" customHeight="1">
      <c r="A178" s="90" t="s">
        <v>305</v>
      </c>
      <c r="B178" s="28" t="s">
        <v>304</v>
      </c>
      <c r="C178" s="91">
        <f>C179</f>
        <v>459.8</v>
      </c>
      <c r="D178" s="91">
        <f>D179</f>
        <v>0</v>
      </c>
      <c r="E178" s="91">
        <f>E179</f>
        <v>0</v>
      </c>
    </row>
    <row r="179" spans="1:5" s="10" customFormat="1" ht="32.25" customHeight="1">
      <c r="A179" s="78" t="s">
        <v>302</v>
      </c>
      <c r="B179" s="39" t="s">
        <v>303</v>
      </c>
      <c r="C179" s="101">
        <v>459.8</v>
      </c>
      <c r="D179" s="30">
        <v>0</v>
      </c>
      <c r="E179" s="30">
        <v>0</v>
      </c>
    </row>
    <row r="180" spans="1:5" s="10" customFormat="1" ht="32.25" customHeight="1">
      <c r="A180" s="143" t="s">
        <v>434</v>
      </c>
      <c r="B180" s="33" t="s">
        <v>435</v>
      </c>
      <c r="C180" s="91">
        <f>C181</f>
        <v>4567.8</v>
      </c>
      <c r="D180" s="91">
        <f>D181</f>
        <v>0</v>
      </c>
      <c r="E180" s="91">
        <f>E181</f>
        <v>0</v>
      </c>
    </row>
    <row r="181" spans="1:5" s="10" customFormat="1" ht="32.25" customHeight="1">
      <c r="A181" s="142" t="s">
        <v>437</v>
      </c>
      <c r="B181" s="34" t="s">
        <v>436</v>
      </c>
      <c r="C181" s="101">
        <v>4567.8</v>
      </c>
      <c r="D181" s="30">
        <v>0</v>
      </c>
      <c r="E181" s="30">
        <v>0</v>
      </c>
    </row>
    <row r="182" spans="1:5" s="6" customFormat="1" ht="32.25" customHeight="1" thickBot="1">
      <c r="A182" s="89" t="s">
        <v>263</v>
      </c>
      <c r="B182" s="33" t="s">
        <v>264</v>
      </c>
      <c r="C182" s="91">
        <f>C183</f>
        <v>14881.9</v>
      </c>
      <c r="D182" s="29">
        <f>D183</f>
        <v>14913</v>
      </c>
      <c r="E182" s="29">
        <f>E183</f>
        <v>15529.1</v>
      </c>
    </row>
    <row r="183" spans="1:5" s="6" customFormat="1" ht="45" customHeight="1">
      <c r="A183" s="86" t="s">
        <v>261</v>
      </c>
      <c r="B183" s="6" t="s">
        <v>262</v>
      </c>
      <c r="C183" s="30">
        <v>14881.9</v>
      </c>
      <c r="D183" s="30">
        <v>14913</v>
      </c>
      <c r="E183" s="30">
        <v>15529.1</v>
      </c>
    </row>
    <row r="184" spans="1:5" s="6" customFormat="1" ht="42.75" customHeight="1">
      <c r="A184" s="87" t="s">
        <v>299</v>
      </c>
      <c r="B184" s="97" t="s">
        <v>298</v>
      </c>
      <c r="C184" s="29">
        <f>C185</f>
        <v>0</v>
      </c>
      <c r="D184" s="29">
        <f>D185</f>
        <v>0</v>
      </c>
      <c r="E184" s="29">
        <f>E185</f>
        <v>0</v>
      </c>
    </row>
    <row r="185" spans="1:5" s="10" customFormat="1" ht="39">
      <c r="A185" s="78" t="s">
        <v>296</v>
      </c>
      <c r="B185" s="98" t="s">
        <v>297</v>
      </c>
      <c r="C185" s="30">
        <v>0</v>
      </c>
      <c r="D185" s="30">
        <v>0</v>
      </c>
      <c r="E185" s="30">
        <v>0</v>
      </c>
    </row>
    <row r="186" spans="1:5" s="10" customFormat="1" ht="45" customHeight="1">
      <c r="A186" s="141" t="s">
        <v>432</v>
      </c>
      <c r="B186" s="97" t="s">
        <v>431</v>
      </c>
      <c r="C186" s="29">
        <f>C187</f>
        <v>11643.8</v>
      </c>
      <c r="D186" s="29">
        <f>D187</f>
        <v>4831.6</v>
      </c>
      <c r="E186" s="29">
        <f>E187</f>
        <v>4819.2</v>
      </c>
    </row>
    <row r="187" spans="1:5" s="10" customFormat="1" ht="44.25" customHeight="1">
      <c r="A187" s="78" t="s">
        <v>433</v>
      </c>
      <c r="B187" s="98" t="s">
        <v>430</v>
      </c>
      <c r="C187" s="30">
        <v>11643.8</v>
      </c>
      <c r="D187" s="30">
        <v>4831.6</v>
      </c>
      <c r="E187" s="30">
        <v>4819.2</v>
      </c>
    </row>
    <row r="188" spans="1:5" s="6" customFormat="1" ht="12.75">
      <c r="A188" s="59" t="s">
        <v>164</v>
      </c>
      <c r="B188" s="8" t="s">
        <v>165</v>
      </c>
      <c r="C188" s="60">
        <f>C189</f>
        <v>77703</v>
      </c>
      <c r="D188" s="29">
        <f>D189</f>
        <v>4562.7</v>
      </c>
      <c r="E188" s="29">
        <f>E189</f>
        <v>11845.099999999999</v>
      </c>
    </row>
    <row r="189" spans="1:5" s="6" customFormat="1" ht="33" customHeight="1">
      <c r="A189" s="14" t="s">
        <v>249</v>
      </c>
      <c r="B189" s="3" t="s">
        <v>166</v>
      </c>
      <c r="C189" s="30">
        <f>C190+C191+C192+C193+C194+C195+C196+C197+C198+C199+C200+C201</f>
        <v>77703</v>
      </c>
      <c r="D189" s="30">
        <f>D190+D191+D192+D193+D194+D195+D196+D197+D198+D199+D200+D201</f>
        <v>4562.7</v>
      </c>
      <c r="E189" s="30">
        <f>E190+E191+E192+E193+E194+E195+E196+E197+E198+E199+E200+E201</f>
        <v>11845.099999999999</v>
      </c>
    </row>
    <row r="190" spans="1:5" s="6" customFormat="1" ht="38.25" customHeight="1">
      <c r="A190" s="84" t="s">
        <v>250</v>
      </c>
      <c r="B190" s="3" t="s">
        <v>166</v>
      </c>
      <c r="C190" s="30">
        <v>0</v>
      </c>
      <c r="D190" s="30">
        <v>0</v>
      </c>
      <c r="E190" s="30">
        <v>1234.4</v>
      </c>
    </row>
    <row r="191" spans="1:5" s="6" customFormat="1" ht="33.75" customHeight="1">
      <c r="A191" s="84" t="s">
        <v>251</v>
      </c>
      <c r="B191" s="3" t="s">
        <v>166</v>
      </c>
      <c r="C191" s="30">
        <v>3563</v>
      </c>
      <c r="D191" s="30">
        <v>3563</v>
      </c>
      <c r="E191" s="30">
        <v>3563</v>
      </c>
    </row>
    <row r="192" spans="1:5" s="6" customFormat="1" ht="12.75">
      <c r="A192" s="5" t="s">
        <v>260</v>
      </c>
      <c r="B192" s="3" t="s">
        <v>166</v>
      </c>
      <c r="C192" s="30">
        <v>70</v>
      </c>
      <c r="D192" s="30">
        <v>0</v>
      </c>
      <c r="E192" s="30">
        <v>0</v>
      </c>
    </row>
    <row r="193" spans="1:5" s="6" customFormat="1" ht="12.75">
      <c r="A193" s="84" t="s">
        <v>252</v>
      </c>
      <c r="B193" s="3" t="s">
        <v>166</v>
      </c>
      <c r="C193" s="30">
        <v>238.7</v>
      </c>
      <c r="D193" s="30">
        <v>238.7</v>
      </c>
      <c r="E193" s="30">
        <v>238.7</v>
      </c>
    </row>
    <row r="194" spans="1:5" s="6" customFormat="1" ht="12.75">
      <c r="A194" s="84" t="s">
        <v>253</v>
      </c>
      <c r="B194" s="3" t="s">
        <v>166</v>
      </c>
      <c r="C194" s="30">
        <f>411+14.6</f>
        <v>425.6</v>
      </c>
      <c r="D194" s="30">
        <v>411</v>
      </c>
      <c r="E194" s="30">
        <v>411</v>
      </c>
    </row>
    <row r="195" spans="1:5" s="6" customFormat="1" ht="12.75">
      <c r="A195" s="84" t="s">
        <v>254</v>
      </c>
      <c r="B195" s="3" t="s">
        <v>166</v>
      </c>
      <c r="C195" s="30">
        <v>5</v>
      </c>
      <c r="D195" s="30">
        <v>0</v>
      </c>
      <c r="E195" s="30">
        <v>0</v>
      </c>
    </row>
    <row r="196" spans="1:5" s="6" customFormat="1" ht="26.25">
      <c r="A196" s="84" t="s">
        <v>255</v>
      </c>
      <c r="B196" s="3" t="s">
        <v>166</v>
      </c>
      <c r="C196" s="30">
        <f>350-50</f>
        <v>300</v>
      </c>
      <c r="D196" s="30">
        <v>350</v>
      </c>
      <c r="E196" s="30">
        <v>350</v>
      </c>
    </row>
    <row r="197" spans="1:5" s="6" customFormat="1" ht="26.25">
      <c r="A197" s="84" t="s">
        <v>256</v>
      </c>
      <c r="B197" s="3" t="s">
        <v>166</v>
      </c>
      <c r="C197" s="30">
        <v>0</v>
      </c>
      <c r="D197" s="30">
        <v>0</v>
      </c>
      <c r="E197" s="30">
        <v>6048</v>
      </c>
    </row>
    <row r="198" spans="1:5" s="6" customFormat="1" ht="26.25">
      <c r="A198" s="99" t="s">
        <v>300</v>
      </c>
      <c r="B198" s="3" t="s">
        <v>166</v>
      </c>
      <c r="C198" s="30">
        <f>1250-671.1</f>
        <v>578.9</v>
      </c>
      <c r="D198" s="30">
        <v>0</v>
      </c>
      <c r="E198" s="30">
        <v>0</v>
      </c>
    </row>
    <row r="199" spans="1:5" s="6" customFormat="1" ht="26.25">
      <c r="A199" s="100" t="s">
        <v>301</v>
      </c>
      <c r="B199" s="3" t="s">
        <v>166</v>
      </c>
      <c r="C199" s="30">
        <f>38546.4+27616.1</f>
        <v>66162.5</v>
      </c>
      <c r="D199" s="30">
        <v>0</v>
      </c>
      <c r="E199" s="30">
        <v>0</v>
      </c>
    </row>
    <row r="200" spans="1:5" s="6" customFormat="1" ht="26.25">
      <c r="A200" s="105" t="s">
        <v>416</v>
      </c>
      <c r="B200" s="3" t="s">
        <v>166</v>
      </c>
      <c r="C200" s="30">
        <v>150</v>
      </c>
      <c r="D200" s="30">
        <v>0</v>
      </c>
      <c r="E200" s="30">
        <v>0</v>
      </c>
    </row>
    <row r="201" spans="1:5" s="38" customFormat="1" ht="12.75">
      <c r="A201" s="106" t="s">
        <v>417</v>
      </c>
      <c r="B201" s="3" t="s">
        <v>166</v>
      </c>
      <c r="C201" s="30">
        <f>6210-0.7</f>
        <v>6209.3</v>
      </c>
      <c r="D201" s="30">
        <v>0</v>
      </c>
      <c r="E201" s="30">
        <v>0</v>
      </c>
    </row>
    <row r="202" spans="1:5" s="43" customFormat="1" ht="26.25" customHeight="1">
      <c r="A202" s="36" t="s">
        <v>155</v>
      </c>
      <c r="B202" s="37" t="s">
        <v>154</v>
      </c>
      <c r="C202" s="32">
        <f>C204+C206+C242+C244+C246+C248+C250+C252+C254+C256+C258+C260+C239</f>
        <v>693125.4999999998</v>
      </c>
      <c r="D202" s="32">
        <f>D204+D206+D242+D244+D246+D248+D250+D252+D254+D256+D258+D260+D239</f>
        <v>683203.6999999996</v>
      </c>
      <c r="E202" s="32">
        <f>E204+E206+E242+E244+E246+E248+E250+E252+E254+E256+E258+E260+E239</f>
        <v>683980.7999999996</v>
      </c>
    </row>
    <row r="203" spans="1:5" s="6" customFormat="1" ht="47.25" customHeight="1">
      <c r="A203" s="36" t="s">
        <v>170</v>
      </c>
      <c r="B203" s="8" t="s">
        <v>169</v>
      </c>
      <c r="C203" s="32">
        <f>C204</f>
        <v>194.39999999999998</v>
      </c>
      <c r="D203" s="32">
        <f>D204</f>
        <v>357.2</v>
      </c>
      <c r="E203" s="32">
        <f>E204</f>
        <v>357.2</v>
      </c>
    </row>
    <row r="204" spans="1:5" s="44" customFormat="1" ht="48" customHeight="1">
      <c r="A204" s="14" t="s">
        <v>107</v>
      </c>
      <c r="B204" s="3" t="s">
        <v>141</v>
      </c>
      <c r="C204" s="30">
        <f>357.2-162.8</f>
        <v>194.39999999999998</v>
      </c>
      <c r="D204" s="30">
        <v>357.2</v>
      </c>
      <c r="E204" s="30">
        <v>357.2</v>
      </c>
    </row>
    <row r="205" spans="1:5" ht="26.25">
      <c r="A205" s="13" t="s">
        <v>172</v>
      </c>
      <c r="B205" s="33" t="s">
        <v>171</v>
      </c>
      <c r="C205" s="29">
        <f>C206</f>
        <v>650463.8999999998</v>
      </c>
      <c r="D205" s="29">
        <f>D206</f>
        <v>651540.6999999997</v>
      </c>
      <c r="E205" s="29">
        <f>E206</f>
        <v>651520.6999999997</v>
      </c>
    </row>
    <row r="206" spans="1:5" ht="31.5" customHeight="1">
      <c r="A206" s="14" t="s">
        <v>142</v>
      </c>
      <c r="B206" s="34" t="s">
        <v>143</v>
      </c>
      <c r="C206" s="30">
        <f>C207+C208+C209+C210+C211+C212+C213+C214+C215+C216+C217+C218+C219+C220+C221+C222+C223+C224+C225+C226+C227+C228+C229+C230+C231+C232+C233+C234+C235+C236+C237+C238</f>
        <v>650463.8999999998</v>
      </c>
      <c r="D206" s="30">
        <f>D207+D208+D209+D210+D211+D212+D213+D214+D215+D216+D217+D218+D219+D220+D221+D222+D223+D224+D225+D226+D227+D228+D229+D230+D231+D232+D233+D234+D235+D236+D237+D238</f>
        <v>651540.6999999997</v>
      </c>
      <c r="E206" s="30">
        <f>E207+E208+E209+E210+E211+E212+E213+E214+E215+E216+E217+E218+E219+E220+E221+E222+E223+E224+E225+E226+E227+E228+E229+E230+E231+E232+E233+E234+E235+E236+E237+E238</f>
        <v>651520.6999999997</v>
      </c>
    </row>
    <row r="207" spans="1:5" ht="84.75" customHeight="1">
      <c r="A207" s="92" t="s">
        <v>282</v>
      </c>
      <c r="B207" s="34" t="s">
        <v>143</v>
      </c>
      <c r="C207" s="30">
        <f>2204.3-1641.5-313.7</f>
        <v>249.1000000000002</v>
      </c>
      <c r="D207" s="30">
        <f>2204.3-2204.3</f>
        <v>0</v>
      </c>
      <c r="E207" s="30">
        <f>2204.3-2204.3</f>
        <v>0</v>
      </c>
    </row>
    <row r="208" spans="1:5" ht="39">
      <c r="A208" s="88" t="s">
        <v>281</v>
      </c>
      <c r="B208" s="34" t="s">
        <v>143</v>
      </c>
      <c r="C208" s="30">
        <f>59.6+3.7</f>
        <v>63.300000000000004</v>
      </c>
      <c r="D208" s="30">
        <v>59.6</v>
      </c>
      <c r="E208" s="30">
        <v>59.6</v>
      </c>
    </row>
    <row r="209" spans="1:5" ht="25.5" customHeight="1">
      <c r="A209" s="15" t="s">
        <v>108</v>
      </c>
      <c r="B209" s="34" t="s">
        <v>143</v>
      </c>
      <c r="C209" s="31">
        <f>3555+105</f>
        <v>3660</v>
      </c>
      <c r="D209" s="31">
        <v>3555</v>
      </c>
      <c r="E209" s="31">
        <v>3555</v>
      </c>
    </row>
    <row r="210" spans="1:5" ht="26.25">
      <c r="A210" s="80" t="s">
        <v>257</v>
      </c>
      <c r="B210" s="34" t="s">
        <v>143</v>
      </c>
      <c r="C210" s="31">
        <f>2280+17.1</f>
        <v>2297.1</v>
      </c>
      <c r="D210" s="31">
        <v>2280</v>
      </c>
      <c r="E210" s="31">
        <v>2280</v>
      </c>
    </row>
    <row r="211" spans="1:5" ht="52.5">
      <c r="A211" s="15" t="s">
        <v>109</v>
      </c>
      <c r="B211" s="34" t="s">
        <v>143</v>
      </c>
      <c r="C211" s="31">
        <f>2832.1-29.1</f>
        <v>2803</v>
      </c>
      <c r="D211" s="62">
        <v>2832.1</v>
      </c>
      <c r="E211" s="31">
        <v>2832.1</v>
      </c>
    </row>
    <row r="212" spans="1:5" ht="105">
      <c r="A212" s="15" t="s">
        <v>110</v>
      </c>
      <c r="B212" s="34" t="s">
        <v>143</v>
      </c>
      <c r="C212" s="62">
        <f>26.9-14.4</f>
        <v>12.499999999999998</v>
      </c>
      <c r="D212" s="31">
        <v>26.9</v>
      </c>
      <c r="E212" s="31">
        <v>26.9</v>
      </c>
    </row>
    <row r="213" spans="1:5" ht="56.25" customHeight="1">
      <c r="A213" s="15" t="s">
        <v>111</v>
      </c>
      <c r="B213" s="34" t="s">
        <v>143</v>
      </c>
      <c r="C213" s="62">
        <f>41+5.6</f>
        <v>46.6</v>
      </c>
      <c r="D213" s="31">
        <v>41</v>
      </c>
      <c r="E213" s="31">
        <v>41</v>
      </c>
    </row>
    <row r="214" spans="1:5" ht="52.5">
      <c r="A214" s="75" t="s">
        <v>202</v>
      </c>
      <c r="B214" s="34" t="s">
        <v>143</v>
      </c>
      <c r="C214" s="31">
        <f>478-50-100-17.8</f>
        <v>310.2</v>
      </c>
      <c r="D214" s="62">
        <v>478</v>
      </c>
      <c r="E214" s="31">
        <v>478</v>
      </c>
    </row>
    <row r="215" spans="1:5" ht="66">
      <c r="A215" s="15" t="s">
        <v>112</v>
      </c>
      <c r="B215" s="34" t="s">
        <v>143</v>
      </c>
      <c r="C215" s="31">
        <f>499-329-70.6</f>
        <v>99.4</v>
      </c>
      <c r="D215" s="31">
        <f>499-499</f>
        <v>0</v>
      </c>
      <c r="E215" s="31">
        <f>499-499</f>
        <v>0</v>
      </c>
    </row>
    <row r="216" spans="1:5" ht="66">
      <c r="A216" s="93" t="s">
        <v>283</v>
      </c>
      <c r="B216" s="34" t="s">
        <v>143</v>
      </c>
      <c r="C216" s="31">
        <f>82956.9+150</f>
        <v>83106.9</v>
      </c>
      <c r="D216" s="31">
        <v>82956.9</v>
      </c>
      <c r="E216" s="31">
        <v>82956.9</v>
      </c>
    </row>
    <row r="217" spans="1:5" ht="52.5">
      <c r="A217" s="15" t="s">
        <v>113</v>
      </c>
      <c r="B217" s="34" t="s">
        <v>143</v>
      </c>
      <c r="C217" s="31">
        <f>13533.4+130.8</f>
        <v>13664.199999999999</v>
      </c>
      <c r="D217" s="31">
        <v>13533.4</v>
      </c>
      <c r="E217" s="31">
        <v>13533.4</v>
      </c>
    </row>
    <row r="218" spans="1:5" ht="66">
      <c r="A218" s="16" t="s">
        <v>114</v>
      </c>
      <c r="B218" s="34" t="s">
        <v>143</v>
      </c>
      <c r="C218" s="31">
        <f>37-15</f>
        <v>22</v>
      </c>
      <c r="D218" s="31">
        <v>37</v>
      </c>
      <c r="E218" s="31">
        <v>37</v>
      </c>
    </row>
    <row r="219" spans="1:5" ht="27" thickBot="1">
      <c r="A219" s="15" t="s">
        <v>115</v>
      </c>
      <c r="B219" s="34" t="s">
        <v>143</v>
      </c>
      <c r="C219" s="31">
        <f>19921.9+358.6</f>
        <v>20280.5</v>
      </c>
      <c r="D219" s="31">
        <v>19921.9</v>
      </c>
      <c r="E219" s="31">
        <v>19921.9</v>
      </c>
    </row>
    <row r="220" spans="1:5" ht="39.75" thickBot="1">
      <c r="A220" s="17" t="s">
        <v>116</v>
      </c>
      <c r="B220" s="34" t="s">
        <v>143</v>
      </c>
      <c r="C220" s="31">
        <f>172810-52</f>
        <v>172758</v>
      </c>
      <c r="D220" s="31">
        <v>172810</v>
      </c>
      <c r="E220" s="31">
        <v>172810</v>
      </c>
    </row>
    <row r="221" spans="1:5" ht="27" thickBot="1">
      <c r="A221" s="18" t="s">
        <v>117</v>
      </c>
      <c r="B221" s="34" t="s">
        <v>143</v>
      </c>
      <c r="C221" s="31">
        <f>34911.1+3515.3-2870.3</f>
        <v>35556.1</v>
      </c>
      <c r="D221" s="31">
        <v>34911.1</v>
      </c>
      <c r="E221" s="31">
        <v>34911.1</v>
      </c>
    </row>
    <row r="222" spans="1:5" ht="53.25" thickBot="1">
      <c r="A222" s="18" t="s">
        <v>118</v>
      </c>
      <c r="B222" s="34" t="s">
        <v>143</v>
      </c>
      <c r="C222" s="31">
        <f>273520+3845</f>
        <v>277365</v>
      </c>
      <c r="D222" s="31">
        <v>273520</v>
      </c>
      <c r="E222" s="31">
        <v>273520</v>
      </c>
    </row>
    <row r="223" spans="1:5" ht="27" thickBot="1">
      <c r="A223" s="18" t="s">
        <v>119</v>
      </c>
      <c r="B223" s="34" t="s">
        <v>143</v>
      </c>
      <c r="C223" s="31">
        <v>2533.5</v>
      </c>
      <c r="D223" s="31">
        <v>2533.5</v>
      </c>
      <c r="E223" s="31">
        <v>2533.5</v>
      </c>
    </row>
    <row r="224" spans="1:5" ht="12.75">
      <c r="A224" s="16" t="s">
        <v>120</v>
      </c>
      <c r="B224" s="34" t="s">
        <v>143</v>
      </c>
      <c r="C224" s="31">
        <f>1905.5+240.7</f>
        <v>2146.2</v>
      </c>
      <c r="D224" s="62">
        <v>1905.5</v>
      </c>
      <c r="E224" s="31">
        <v>1905.5</v>
      </c>
    </row>
    <row r="225" spans="1:5" ht="66">
      <c r="A225" s="16" t="s">
        <v>121</v>
      </c>
      <c r="B225" s="34" t="s">
        <v>143</v>
      </c>
      <c r="C225" s="31">
        <f>1570.2-500-632</f>
        <v>438.20000000000005</v>
      </c>
      <c r="D225" s="31">
        <v>1570.2</v>
      </c>
      <c r="E225" s="31">
        <v>1570.2</v>
      </c>
    </row>
    <row r="226" spans="1:5" ht="39">
      <c r="A226" s="16" t="s">
        <v>122</v>
      </c>
      <c r="B226" s="34" t="s">
        <v>143</v>
      </c>
      <c r="C226" s="31">
        <f>108-36</f>
        <v>72</v>
      </c>
      <c r="D226" s="62">
        <v>108</v>
      </c>
      <c r="E226" s="31">
        <v>108</v>
      </c>
    </row>
    <row r="227" spans="1:5" ht="92.25">
      <c r="A227" s="40" t="s">
        <v>168</v>
      </c>
      <c r="B227" s="34" t="s">
        <v>143</v>
      </c>
      <c r="C227" s="31">
        <f>2507.3+296.9</f>
        <v>2804.2000000000003</v>
      </c>
      <c r="D227" s="31">
        <f>C227</f>
        <v>2804.2000000000003</v>
      </c>
      <c r="E227" s="31">
        <f>D227</f>
        <v>2804.2000000000003</v>
      </c>
    </row>
    <row r="228" spans="1:5" ht="39">
      <c r="A228" s="16" t="s">
        <v>123</v>
      </c>
      <c r="B228" s="34" t="s">
        <v>143</v>
      </c>
      <c r="C228" s="31">
        <v>300</v>
      </c>
      <c r="D228" s="31">
        <v>300</v>
      </c>
      <c r="E228" s="31">
        <v>300</v>
      </c>
    </row>
    <row r="229" spans="1:5" ht="24" customHeight="1">
      <c r="A229" s="40" t="s">
        <v>198</v>
      </c>
      <c r="B229" s="64" t="s">
        <v>143</v>
      </c>
      <c r="C229" s="31">
        <f>2698-2698</f>
        <v>0</v>
      </c>
      <c r="D229" s="62">
        <v>2698</v>
      </c>
      <c r="E229" s="31">
        <v>2698</v>
      </c>
    </row>
    <row r="230" spans="1:5" ht="78.75">
      <c r="A230" s="41" t="s">
        <v>167</v>
      </c>
      <c r="B230" s="34" t="s">
        <v>143</v>
      </c>
      <c r="C230" s="31">
        <f>150-100</f>
        <v>50</v>
      </c>
      <c r="D230" s="62">
        <v>150</v>
      </c>
      <c r="E230" s="31">
        <v>150</v>
      </c>
    </row>
    <row r="231" spans="1:5" ht="39">
      <c r="A231" s="19" t="s">
        <v>124</v>
      </c>
      <c r="B231" s="34" t="s">
        <v>143</v>
      </c>
      <c r="C231" s="31">
        <f>20147.6-2102.3</f>
        <v>18045.3</v>
      </c>
      <c r="D231" s="31">
        <v>20147.6</v>
      </c>
      <c r="E231" s="31">
        <v>20147.6</v>
      </c>
    </row>
    <row r="232" spans="1:5" ht="26.25">
      <c r="A232" s="20" t="s">
        <v>125</v>
      </c>
      <c r="B232" s="34" t="s">
        <v>143</v>
      </c>
      <c r="C232" s="31">
        <v>5067.1</v>
      </c>
      <c r="D232" s="31">
        <v>5067.1</v>
      </c>
      <c r="E232" s="31">
        <v>5067.1</v>
      </c>
    </row>
    <row r="233" spans="1:5" ht="26.25">
      <c r="A233" s="16" t="s">
        <v>126</v>
      </c>
      <c r="B233" s="34" t="s">
        <v>143</v>
      </c>
      <c r="C233" s="31">
        <v>19.7</v>
      </c>
      <c r="D233" s="31">
        <v>19.7</v>
      </c>
      <c r="E233" s="31">
        <v>19.7</v>
      </c>
    </row>
    <row r="234" spans="1:5" ht="26.25">
      <c r="A234" s="16" t="s">
        <v>127</v>
      </c>
      <c r="B234" s="34" t="s">
        <v>143</v>
      </c>
      <c r="C234" s="31">
        <v>43</v>
      </c>
      <c r="D234" s="31">
        <v>43</v>
      </c>
      <c r="E234" s="31">
        <v>43</v>
      </c>
    </row>
    <row r="235" spans="1:5" ht="12.75">
      <c r="A235" s="16" t="s">
        <v>128</v>
      </c>
      <c r="B235" s="34" t="s">
        <v>143</v>
      </c>
      <c r="C235" s="31">
        <f>115-0.2</f>
        <v>114.8</v>
      </c>
      <c r="D235" s="31">
        <v>115</v>
      </c>
      <c r="E235" s="31">
        <v>115</v>
      </c>
    </row>
    <row r="236" spans="1:5" ht="26.25">
      <c r="A236" s="21" t="s">
        <v>129</v>
      </c>
      <c r="B236" s="34" t="s">
        <v>143</v>
      </c>
      <c r="C236" s="31">
        <v>0</v>
      </c>
      <c r="D236" s="31">
        <v>20</v>
      </c>
      <c r="E236" s="31">
        <v>0</v>
      </c>
    </row>
    <row r="237" spans="1:5" ht="52.5">
      <c r="A237" s="94" t="s">
        <v>438</v>
      </c>
      <c r="B237" s="34" t="s">
        <v>143</v>
      </c>
      <c r="C237" s="31">
        <f>6446.8-560</f>
        <v>5886.8</v>
      </c>
      <c r="D237" s="31">
        <v>6446.8</v>
      </c>
      <c r="E237" s="31">
        <v>6446.8</v>
      </c>
    </row>
    <row r="238" spans="1:5" ht="26.25">
      <c r="A238" s="95" t="s">
        <v>284</v>
      </c>
      <c r="B238" s="34" t="s">
        <v>143</v>
      </c>
      <c r="C238" s="31">
        <v>649.2</v>
      </c>
      <c r="D238" s="31">
        <v>649.2</v>
      </c>
      <c r="E238" s="31">
        <v>649.2</v>
      </c>
    </row>
    <row r="239" spans="1:5" ht="39">
      <c r="A239" s="56" t="s">
        <v>195</v>
      </c>
      <c r="B239" s="33" t="s">
        <v>196</v>
      </c>
      <c r="C239" s="63">
        <f>C240</f>
        <v>18090</v>
      </c>
      <c r="D239" s="47">
        <f>D240</f>
        <v>19890</v>
      </c>
      <c r="E239" s="47">
        <f>E240</f>
        <v>19890</v>
      </c>
    </row>
    <row r="240" spans="1:5" s="44" customFormat="1" ht="35.25" customHeight="1">
      <c r="A240" s="55" t="s">
        <v>195</v>
      </c>
      <c r="B240" s="34" t="s">
        <v>197</v>
      </c>
      <c r="C240" s="31">
        <f>19890-1800</f>
        <v>18090</v>
      </c>
      <c r="D240" s="31">
        <v>19890</v>
      </c>
      <c r="E240" s="31">
        <v>19890</v>
      </c>
    </row>
    <row r="241" spans="1:5" ht="52.5">
      <c r="A241" s="46" t="s">
        <v>174</v>
      </c>
      <c r="B241" s="28" t="s">
        <v>173</v>
      </c>
      <c r="C241" s="47">
        <f>C242</f>
        <v>1003.2</v>
      </c>
      <c r="D241" s="47">
        <f>D242</f>
        <v>1433.2</v>
      </c>
      <c r="E241" s="47">
        <f>E242</f>
        <v>1433.2</v>
      </c>
    </row>
    <row r="242" spans="1:5" ht="60" customHeight="1">
      <c r="A242" s="45" t="s">
        <v>130</v>
      </c>
      <c r="B242" s="39" t="s">
        <v>144</v>
      </c>
      <c r="C242" s="42">
        <f>1433.2-430</f>
        <v>1003.2</v>
      </c>
      <c r="D242" s="42">
        <v>1433.2</v>
      </c>
      <c r="E242" s="42">
        <v>1433.2</v>
      </c>
    </row>
    <row r="243" spans="1:5" ht="52.5">
      <c r="A243" s="22" t="s">
        <v>175</v>
      </c>
      <c r="B243" s="28" t="s">
        <v>176</v>
      </c>
      <c r="C243" s="32">
        <f>C244</f>
        <v>0</v>
      </c>
      <c r="D243" s="32">
        <f>D244</f>
        <v>9271</v>
      </c>
      <c r="E243" s="32">
        <f>E244</f>
        <v>9332</v>
      </c>
    </row>
    <row r="244" spans="1:5" s="44" customFormat="1" ht="39">
      <c r="A244" s="48" t="s">
        <v>131</v>
      </c>
      <c r="B244" s="6" t="s">
        <v>145</v>
      </c>
      <c r="C244" s="49">
        <f>8239-8239</f>
        <v>0</v>
      </c>
      <c r="D244" s="49">
        <v>9271</v>
      </c>
      <c r="E244" s="49">
        <v>9332</v>
      </c>
    </row>
    <row r="245" spans="1:5" ht="40.5" customHeight="1">
      <c r="A245" s="22" t="s">
        <v>189</v>
      </c>
      <c r="B245" s="28" t="s">
        <v>191</v>
      </c>
      <c r="C245" s="32">
        <f>C246</f>
        <v>10.8</v>
      </c>
      <c r="D245" s="32">
        <f>D246</f>
        <v>11.6</v>
      </c>
      <c r="E245" s="32">
        <f>E246</f>
        <v>93</v>
      </c>
    </row>
    <row r="246" spans="1:5" s="44" customFormat="1" ht="40.5" customHeight="1">
      <c r="A246" s="45" t="s">
        <v>190</v>
      </c>
      <c r="B246" s="39" t="s">
        <v>192</v>
      </c>
      <c r="C246" s="42">
        <v>10.8</v>
      </c>
      <c r="D246" s="42">
        <v>11.6</v>
      </c>
      <c r="E246" s="42">
        <v>93</v>
      </c>
    </row>
    <row r="247" spans="1:5" ht="40.5" customHeight="1">
      <c r="A247" s="22" t="s">
        <v>285</v>
      </c>
      <c r="B247" s="28" t="s">
        <v>286</v>
      </c>
      <c r="C247" s="32">
        <f>C248</f>
        <v>654.7</v>
      </c>
      <c r="D247" s="32">
        <f>D248</f>
        <v>0</v>
      </c>
      <c r="E247" s="32">
        <f>E248</f>
        <v>0</v>
      </c>
    </row>
    <row r="248" spans="1:5" s="44" customFormat="1" ht="41.25" customHeight="1">
      <c r="A248" s="45" t="s">
        <v>287</v>
      </c>
      <c r="B248" s="39" t="s">
        <v>288</v>
      </c>
      <c r="C248" s="42">
        <v>654.7</v>
      </c>
      <c r="D248" s="42">
        <v>0</v>
      </c>
      <c r="E248" s="42">
        <v>0</v>
      </c>
    </row>
    <row r="249" spans="1:5" ht="52.5">
      <c r="A249" s="22" t="s">
        <v>177</v>
      </c>
      <c r="B249" s="28" t="s">
        <v>178</v>
      </c>
      <c r="C249" s="32">
        <f>C250</f>
        <v>0</v>
      </c>
      <c r="D249" s="32">
        <f>D250</f>
        <v>0</v>
      </c>
      <c r="E249" s="32">
        <f>E250</f>
        <v>654.7</v>
      </c>
    </row>
    <row r="250" spans="1:5" s="44" customFormat="1" ht="57" customHeight="1">
      <c r="A250" s="45" t="s">
        <v>132</v>
      </c>
      <c r="B250" s="39" t="s">
        <v>146</v>
      </c>
      <c r="C250" s="42">
        <v>0</v>
      </c>
      <c r="D250" s="42">
        <v>0</v>
      </c>
      <c r="E250" s="42">
        <v>654.7</v>
      </c>
    </row>
    <row r="251" spans="1:5" ht="30" customHeight="1">
      <c r="A251" s="22" t="s">
        <v>179</v>
      </c>
      <c r="B251" s="28" t="s">
        <v>182</v>
      </c>
      <c r="C251" s="32">
        <f>C252</f>
        <v>349</v>
      </c>
      <c r="D251" s="32">
        <f>D252</f>
        <v>700</v>
      </c>
      <c r="E251" s="32">
        <f>E252</f>
        <v>700</v>
      </c>
    </row>
    <row r="252" spans="1:5" s="44" customFormat="1" ht="39.75" customHeight="1">
      <c r="A252" s="45" t="s">
        <v>133</v>
      </c>
      <c r="B252" s="39" t="s">
        <v>147</v>
      </c>
      <c r="C252" s="42">
        <f>700-350.9-0.1</f>
        <v>349</v>
      </c>
      <c r="D252" s="42">
        <v>700</v>
      </c>
      <c r="E252" s="42">
        <v>700</v>
      </c>
    </row>
    <row r="253" spans="1:5" ht="52.5">
      <c r="A253" s="22" t="s">
        <v>180</v>
      </c>
      <c r="B253" s="28" t="s">
        <v>181</v>
      </c>
      <c r="C253" s="32">
        <f>C254</f>
        <v>231.4</v>
      </c>
      <c r="D253" s="32">
        <f>D254</f>
        <v>0</v>
      </c>
      <c r="E253" s="32">
        <f>E254</f>
        <v>0</v>
      </c>
    </row>
    <row r="254" spans="1:5" s="44" customFormat="1" ht="52.5">
      <c r="A254" s="14" t="s">
        <v>134</v>
      </c>
      <c r="B254" s="39" t="s">
        <v>148</v>
      </c>
      <c r="C254" s="30">
        <f>247-15.6</f>
        <v>231.4</v>
      </c>
      <c r="D254" s="30">
        <v>0</v>
      </c>
      <c r="E254" s="30">
        <v>0</v>
      </c>
    </row>
    <row r="255" spans="1:5" ht="39">
      <c r="A255" s="13" t="s">
        <v>183</v>
      </c>
      <c r="B255" s="28" t="s">
        <v>184</v>
      </c>
      <c r="C255" s="29">
        <f>C256</f>
        <v>2.1</v>
      </c>
      <c r="D255" s="29">
        <f>D256</f>
        <v>0</v>
      </c>
      <c r="E255" s="29">
        <f>E256</f>
        <v>0</v>
      </c>
    </row>
    <row r="256" spans="1:5" s="44" customFormat="1" ht="46.5" customHeight="1">
      <c r="A256" s="14" t="s">
        <v>135</v>
      </c>
      <c r="B256" s="39" t="s">
        <v>149</v>
      </c>
      <c r="C256" s="30">
        <v>2.1</v>
      </c>
      <c r="D256" s="30">
        <v>0</v>
      </c>
      <c r="E256" s="30">
        <v>0</v>
      </c>
    </row>
    <row r="257" spans="1:5" ht="66">
      <c r="A257" s="13" t="s">
        <v>185</v>
      </c>
      <c r="B257" s="28" t="s">
        <v>186</v>
      </c>
      <c r="C257" s="29">
        <f>C258</f>
        <v>11231.4</v>
      </c>
      <c r="D257" s="29">
        <f>D258</f>
        <v>0</v>
      </c>
      <c r="E257" s="29">
        <f>E258</f>
        <v>0</v>
      </c>
    </row>
    <row r="258" spans="1:5" s="44" customFormat="1" ht="30" customHeight="1">
      <c r="A258" s="14" t="s">
        <v>136</v>
      </c>
      <c r="B258" s="39" t="s">
        <v>150</v>
      </c>
      <c r="C258" s="30">
        <f>12700-1468.6</f>
        <v>11231.4</v>
      </c>
      <c r="D258" s="30">
        <v>0</v>
      </c>
      <c r="E258" s="30">
        <v>0</v>
      </c>
    </row>
    <row r="259" spans="1:5" ht="39">
      <c r="A259" s="13" t="s">
        <v>187</v>
      </c>
      <c r="B259" s="28" t="s">
        <v>188</v>
      </c>
      <c r="C259" s="29">
        <f>C260</f>
        <v>10894.6</v>
      </c>
      <c r="D259" s="29">
        <f>D260</f>
        <v>0</v>
      </c>
      <c r="E259" s="29">
        <f>E260</f>
        <v>0</v>
      </c>
    </row>
    <row r="260" spans="1:5" s="44" customFormat="1" ht="39">
      <c r="A260" s="14" t="s">
        <v>137</v>
      </c>
      <c r="B260" s="39" t="s">
        <v>151</v>
      </c>
      <c r="C260" s="30">
        <f>11900-1005.4</f>
        <v>10894.6</v>
      </c>
      <c r="D260" s="30">
        <v>0</v>
      </c>
      <c r="E260" s="30">
        <v>0</v>
      </c>
    </row>
    <row r="261" spans="1:5" s="44" customFormat="1" ht="24" customHeight="1">
      <c r="A261" s="13" t="s">
        <v>311</v>
      </c>
      <c r="B261" s="28" t="s">
        <v>310</v>
      </c>
      <c r="C261" s="29">
        <f>C262+C264+C266</f>
        <v>25768.799999999996</v>
      </c>
      <c r="D261" s="29">
        <f>D262+D264+D266</f>
        <v>36607.3</v>
      </c>
      <c r="E261" s="29">
        <f>E262+E264+E266</f>
        <v>90159.2</v>
      </c>
    </row>
    <row r="262" spans="1:5" ht="45.75" customHeight="1">
      <c r="A262" s="13" t="s">
        <v>291</v>
      </c>
      <c r="B262" s="28" t="s">
        <v>289</v>
      </c>
      <c r="C262" s="29">
        <f>C263</f>
        <v>11578.9</v>
      </c>
      <c r="D262" s="29">
        <f>D263</f>
        <v>10710.5</v>
      </c>
      <c r="E262" s="29">
        <f>E263</f>
        <v>64262.4</v>
      </c>
    </row>
    <row r="263" spans="1:5" s="44" customFormat="1" ht="44.25" customHeight="1">
      <c r="A263" s="14" t="s">
        <v>292</v>
      </c>
      <c r="B263" s="39" t="s">
        <v>290</v>
      </c>
      <c r="C263" s="30">
        <f>10710.6+868.3</f>
        <v>11578.9</v>
      </c>
      <c r="D263" s="30">
        <v>10710.5</v>
      </c>
      <c r="E263" s="30">
        <v>64262.4</v>
      </c>
    </row>
    <row r="264" spans="1:5" ht="63.75" customHeight="1">
      <c r="A264" s="13" t="s">
        <v>309</v>
      </c>
      <c r="B264" s="102" t="s">
        <v>308</v>
      </c>
      <c r="C264" s="29">
        <f>C265</f>
        <v>8632.3</v>
      </c>
      <c r="D264" s="29">
        <f>D265</f>
        <v>25896.8</v>
      </c>
      <c r="E264" s="29">
        <f>E265</f>
        <v>25896.8</v>
      </c>
    </row>
    <row r="265" spans="1:5" s="44" customFormat="1" ht="27" customHeight="1">
      <c r="A265" s="14" t="s">
        <v>306</v>
      </c>
      <c r="B265" s="98" t="s">
        <v>307</v>
      </c>
      <c r="C265" s="30">
        <v>8632.3</v>
      </c>
      <c r="D265" s="30">
        <v>25896.8</v>
      </c>
      <c r="E265" s="30">
        <f>D265</f>
        <v>25896.8</v>
      </c>
    </row>
    <row r="266" spans="1:5" ht="28.5" customHeight="1">
      <c r="A266" s="13" t="s">
        <v>420</v>
      </c>
      <c r="B266" s="97" t="s">
        <v>418</v>
      </c>
      <c r="C266" s="29">
        <f>C267</f>
        <v>5557.6</v>
      </c>
      <c r="D266" s="29">
        <f>D267</f>
        <v>0</v>
      </c>
      <c r="E266" s="29">
        <f>E267</f>
        <v>0</v>
      </c>
    </row>
    <row r="267" spans="1:5" ht="32.25" customHeight="1">
      <c r="A267" s="14" t="s">
        <v>421</v>
      </c>
      <c r="B267" s="98" t="s">
        <v>419</v>
      </c>
      <c r="C267" s="30">
        <f>C268+C269</f>
        <v>5557.6</v>
      </c>
      <c r="D267" s="30">
        <f>D268+D269</f>
        <v>0</v>
      </c>
      <c r="E267" s="30">
        <f>E268+E269</f>
        <v>0</v>
      </c>
    </row>
    <row r="268" spans="1:5" ht="28.5" customHeight="1">
      <c r="A268" s="107" t="s">
        <v>422</v>
      </c>
      <c r="B268" s="98" t="s">
        <v>419</v>
      </c>
      <c r="C268" s="30">
        <v>819</v>
      </c>
      <c r="D268" s="30">
        <v>0</v>
      </c>
      <c r="E268" s="30">
        <v>0</v>
      </c>
    </row>
    <row r="269" spans="1:5" ht="19.5" customHeight="1">
      <c r="A269" s="108" t="s">
        <v>423</v>
      </c>
      <c r="B269" s="98" t="s">
        <v>419</v>
      </c>
      <c r="C269" s="30">
        <f>5491.5-752.9</f>
        <v>4738.6</v>
      </c>
      <c r="D269" s="30">
        <v>0</v>
      </c>
      <c r="E269" s="30">
        <v>0</v>
      </c>
    </row>
    <row r="270" spans="1:5" ht="12.75">
      <c r="A270" s="13" t="s">
        <v>138</v>
      </c>
      <c r="B270" s="28" t="s">
        <v>152</v>
      </c>
      <c r="C270" s="29">
        <f>C271</f>
        <v>7748.200000000001</v>
      </c>
      <c r="D270" s="29">
        <f>D271</f>
        <v>650</v>
      </c>
      <c r="E270" s="29">
        <f>E271</f>
        <v>300</v>
      </c>
    </row>
    <row r="271" spans="1:5" ht="12.75">
      <c r="A271" s="14" t="s">
        <v>139</v>
      </c>
      <c r="B271" s="39" t="s">
        <v>258</v>
      </c>
      <c r="C271" s="30">
        <f>C272+C273</f>
        <v>7748.200000000001</v>
      </c>
      <c r="D271" s="30">
        <f>D272+D273</f>
        <v>650</v>
      </c>
      <c r="E271" s="30">
        <f>E272+E273</f>
        <v>300</v>
      </c>
    </row>
    <row r="272" spans="1:5" ht="26.25">
      <c r="A272" s="14" t="s">
        <v>424</v>
      </c>
      <c r="B272" s="39" t="s">
        <v>425</v>
      </c>
      <c r="C272" s="30">
        <v>217.6</v>
      </c>
      <c r="D272" s="30">
        <v>0</v>
      </c>
      <c r="E272" s="30">
        <v>0</v>
      </c>
    </row>
    <row r="273" spans="1:5" ht="12.75">
      <c r="A273" s="67" t="s">
        <v>139</v>
      </c>
      <c r="B273" s="54" t="s">
        <v>153</v>
      </c>
      <c r="C273" s="103">
        <f>7551.1+89.7-110.2</f>
        <v>7530.6</v>
      </c>
      <c r="D273" s="103">
        <v>650</v>
      </c>
      <c r="E273" s="103">
        <v>300</v>
      </c>
    </row>
  </sheetData>
  <sheetProtection/>
  <mergeCells count="13">
    <mergeCell ref="B2:E2"/>
    <mergeCell ref="B3:E3"/>
    <mergeCell ref="B4:E4"/>
    <mergeCell ref="B6:E6"/>
    <mergeCell ref="B7:E7"/>
    <mergeCell ref="B5:E5"/>
    <mergeCell ref="A17:E18"/>
    <mergeCell ref="B14:E14"/>
    <mergeCell ref="B9:E9"/>
    <mergeCell ref="B10:E10"/>
    <mergeCell ref="B11:E11"/>
    <mergeCell ref="B12:E12"/>
    <mergeCell ref="B13:E13"/>
  </mergeCells>
  <hyperlinks>
    <hyperlink ref="A114" r:id="rId1" display="consultantplus://offline/ref=4CCF608C73565D6BD6F5EA440E3CE3FD0BCFE275FF58AB3564F737F2913D0A3BCA31964F9694EAEF696F40BBDB7F938DC8E739CDA4AC710Fs2r8B"/>
    <hyperlink ref="A117" r:id="rId2" display="consultantplus://offline/ref=EBC791A6230AC4944217D4DA8286B05B2500665DFDB9C4637EC8E0003A2C6AAD2D53541E55A943100D87B82508B69D5F231941A0338E365CP1sFB"/>
    <hyperlink ref="A125" r:id="rId3" display="consultantplus://offline/ref=EBC791A6230AC4944217D4DA8286B05B2500665DFDB9C4637EC8E0003A2C6AAD2D53541E55A943100D87B82508B69D5F231941A0338E365CP1sFB"/>
    <hyperlink ref="A141" r:id="rId4" display="consultantplus://offline/ref=EEE90C21D1E463AE6E9F4A0E7F1BBC0911BF9F63D9E8815CF3D7AE4ED22D5306F83F404832139B092C25586F1FE28498A2C8709824401320zFuBB"/>
    <hyperlink ref="A142" r:id="rId5" display="consultantplus://offline/ref=EEE90C21D1E463AE6E9F4A0E7F1BBC0911BF9F63D9E8815CF3D7AE4ED22D5306F83F404832139B092C25586F1FE28498A2C8709824401320zFuBB"/>
    <hyperlink ref="A175" r:id="rId6" display="consultantplus://offline/ref=C6F9AC1AD236DFF7BB177DF48178E3DB95FAB0C474CA650ED8E1ED1CFD0E74BE0AADCB5EF1F38B7F7A4C6E2301F4377411D96FBB057A1528SDSBC"/>
    <hyperlink ref="A131" r:id="rId7" display="consultantplus://offline/ref=51878380C459483329B60BA701B571AB38A099F10C3F8BB3741D6D461EC0118E59E04D73DDFCB102F9B52E8A6DB1C2FA66BCA5DAFADA0C29HFuBI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2021-01-11T01:16:30Z</cp:lastPrinted>
  <dcterms:created xsi:type="dcterms:W3CDTF">2017-11-08T02:52:36Z</dcterms:created>
  <dcterms:modified xsi:type="dcterms:W3CDTF">2021-01-12T03:05:28Z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